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8195" windowHeight="10800"/>
  </bookViews>
  <sheets>
    <sheet name="ALL PUBLIC SCHOOLS" sheetId="3" r:id="rId1"/>
    <sheet name="S&amp;WB BILL ESTIMATOR" sheetId="1" r:id="rId2"/>
    <sheet name="This sheet is for calculations" sheetId="2" r:id="rId3"/>
  </sheets>
  <definedNames>
    <definedName name="_xlnm._FilterDatabase" localSheetId="0" hidden="1">'ALL PUBLIC SCHOOLS'!$A$1:$AC$1</definedName>
  </definedNames>
  <calcPr calcId="145621"/>
  <customWorkbookViews>
    <customWorkbookView name="Gabriel Bordenave - Personal View" guid="{766DE6B3-DDC2-4FB1-9501-4CB031FC1D0E}" mergeInterval="0" personalView="1" maximized="1" windowWidth="1326" windowHeight="727" activeSheetId="1"/>
  </customWorkbookViews>
</workbook>
</file>

<file path=xl/calcChain.xml><?xml version="1.0" encoding="utf-8"?>
<calcChain xmlns="http://schemas.openxmlformats.org/spreadsheetml/2006/main">
  <c r="K2" i="1" l="1"/>
  <c r="F195" i="3" l="1"/>
  <c r="Z91" i="3"/>
  <c r="P91" i="3" s="1"/>
  <c r="Q91" i="3"/>
  <c r="R91" i="3" l="1"/>
  <c r="Q62" i="3"/>
  <c r="Z62" i="3"/>
  <c r="P62" i="3" s="1"/>
  <c r="AA62" i="3"/>
  <c r="R62" i="3" l="1"/>
  <c r="AB62" i="3"/>
  <c r="Z29" i="3"/>
  <c r="P29" i="3" s="1"/>
  <c r="Q29" i="3"/>
  <c r="AA54" i="3"/>
  <c r="AB54" i="3" s="1"/>
  <c r="Q54" i="3"/>
  <c r="P54" i="3"/>
  <c r="AA84" i="3"/>
  <c r="AB84" i="3" s="1"/>
  <c r="Q84" i="3"/>
  <c r="P84" i="3"/>
  <c r="AA83" i="3"/>
  <c r="AB83" i="3" s="1"/>
  <c r="Q83" i="3"/>
  <c r="P83" i="3"/>
  <c r="AA3" i="3"/>
  <c r="AB3" i="3" s="1"/>
  <c r="Q3" i="3"/>
  <c r="P3" i="3"/>
  <c r="AA72" i="3"/>
  <c r="AB72" i="3" s="1"/>
  <c r="Q72" i="3"/>
  <c r="P72" i="3"/>
  <c r="AA42" i="3"/>
  <c r="AB42" i="3" s="1"/>
  <c r="Q42" i="3"/>
  <c r="P42" i="3"/>
  <c r="AA175" i="3"/>
  <c r="AB175" i="3" s="1"/>
  <c r="Q175" i="3"/>
  <c r="P175" i="3"/>
  <c r="AA162" i="3"/>
  <c r="AB162" i="3" s="1"/>
  <c r="Q162" i="3"/>
  <c r="P162" i="3"/>
  <c r="AA37" i="3"/>
  <c r="Z37" i="3"/>
  <c r="Q37" i="3"/>
  <c r="AA36" i="3"/>
  <c r="Z36" i="3"/>
  <c r="P36" i="3" s="1"/>
  <c r="Q36" i="3"/>
  <c r="AA10" i="3"/>
  <c r="Z10" i="3"/>
  <c r="Q10" i="3"/>
  <c r="AA89" i="3"/>
  <c r="Z89" i="3"/>
  <c r="Q89" i="3"/>
  <c r="AA48" i="3"/>
  <c r="Z48" i="3"/>
  <c r="P48" i="3" s="1"/>
  <c r="Q48" i="3"/>
  <c r="AA46" i="3"/>
  <c r="Z46" i="3"/>
  <c r="Q46" i="3"/>
  <c r="AA97" i="3"/>
  <c r="Z97" i="3"/>
  <c r="P97" i="3" s="1"/>
  <c r="Q97" i="3"/>
  <c r="AA85" i="3"/>
  <c r="Z85" i="3"/>
  <c r="Q85" i="3"/>
  <c r="AA55" i="3"/>
  <c r="Z55" i="3"/>
  <c r="P55" i="3" s="1"/>
  <c r="Q55" i="3"/>
  <c r="AA179" i="3"/>
  <c r="Z179" i="3"/>
  <c r="Q179" i="3"/>
  <c r="Z136" i="3"/>
  <c r="P136" i="3" s="1"/>
  <c r="Q136" i="3"/>
  <c r="Z125" i="3"/>
  <c r="P125" i="3" s="1"/>
  <c r="Q125" i="3"/>
  <c r="AA25" i="3"/>
  <c r="Z25" i="3"/>
  <c r="P25" i="3" s="1"/>
  <c r="Q25" i="3"/>
  <c r="AA104" i="3"/>
  <c r="Z104" i="3"/>
  <c r="P104" i="3" s="1"/>
  <c r="Q104" i="3"/>
  <c r="AA170" i="3"/>
  <c r="Z170" i="3"/>
  <c r="P170" i="3" s="1"/>
  <c r="Q170" i="3"/>
  <c r="AA173" i="3"/>
  <c r="Z173" i="3"/>
  <c r="P173" i="3" s="1"/>
  <c r="Q173" i="3"/>
  <c r="AA169" i="3"/>
  <c r="Z169" i="3"/>
  <c r="P169" i="3" s="1"/>
  <c r="Q169" i="3"/>
  <c r="AA11" i="3"/>
  <c r="Z11" i="3"/>
  <c r="P11" i="3" s="1"/>
  <c r="Q11" i="3"/>
  <c r="Z138" i="3"/>
  <c r="P138" i="3" s="1"/>
  <c r="Q138" i="3"/>
  <c r="AA26" i="3"/>
  <c r="Z26" i="3"/>
  <c r="P26" i="3" s="1"/>
  <c r="Q26" i="3"/>
  <c r="AA110" i="3"/>
  <c r="Z110" i="3"/>
  <c r="Q110" i="3"/>
  <c r="AA119" i="3"/>
  <c r="Z119" i="3"/>
  <c r="P119" i="3" s="1"/>
  <c r="Q119" i="3"/>
  <c r="AA115" i="3"/>
  <c r="Z115" i="3"/>
  <c r="Q115" i="3"/>
  <c r="AA135" i="3"/>
  <c r="Z135" i="3"/>
  <c r="P135" i="3" s="1"/>
  <c r="Q135" i="3"/>
  <c r="AA159" i="3"/>
  <c r="Z159" i="3"/>
  <c r="Q159" i="3"/>
  <c r="AA130" i="3"/>
  <c r="Z130" i="3"/>
  <c r="P130" i="3" s="1"/>
  <c r="Q130" i="3"/>
  <c r="AA40" i="3"/>
  <c r="Z40" i="3"/>
  <c r="Q40" i="3"/>
  <c r="AA30" i="3"/>
  <c r="Z30" i="3"/>
  <c r="Q30" i="3"/>
  <c r="AA158" i="3"/>
  <c r="Z158" i="3"/>
  <c r="P158" i="3" s="1"/>
  <c r="Q158" i="3"/>
  <c r="AA58" i="3"/>
  <c r="Z58" i="3"/>
  <c r="Q58" i="3"/>
  <c r="AA140" i="3"/>
  <c r="Z140" i="3"/>
  <c r="P140" i="3" s="1"/>
  <c r="Q140" i="3"/>
  <c r="AA128" i="3"/>
  <c r="Z128" i="3"/>
  <c r="Q128" i="3"/>
  <c r="AA124" i="3"/>
  <c r="Z124" i="3"/>
  <c r="P124" i="3" s="1"/>
  <c r="Q124" i="3"/>
  <c r="AA155" i="3"/>
  <c r="Z155" i="3"/>
  <c r="Q155" i="3"/>
  <c r="AA157" i="3"/>
  <c r="Z157" i="3"/>
  <c r="P157" i="3" s="1"/>
  <c r="Q157" i="3"/>
  <c r="AA99" i="3"/>
  <c r="Z99" i="3"/>
  <c r="Q99" i="3"/>
  <c r="AA53" i="3"/>
  <c r="Z53" i="3"/>
  <c r="P53" i="3" s="1"/>
  <c r="Q53" i="3"/>
  <c r="AA133" i="3"/>
  <c r="Z133" i="3"/>
  <c r="Q133" i="3"/>
  <c r="AA121" i="3"/>
  <c r="Z121" i="3"/>
  <c r="P121" i="3" s="1"/>
  <c r="Q121" i="3"/>
  <c r="AA154" i="3"/>
  <c r="Z154" i="3"/>
  <c r="Q154" i="3"/>
  <c r="AA193" i="3"/>
  <c r="Z193" i="3"/>
  <c r="P193" i="3" s="1"/>
  <c r="Q193" i="3"/>
  <c r="AA134" i="3"/>
  <c r="Z134" i="3"/>
  <c r="Q134" i="3"/>
  <c r="AA116" i="3"/>
  <c r="Z116" i="3"/>
  <c r="P116" i="3" s="1"/>
  <c r="Q116" i="3"/>
  <c r="AA153" i="3"/>
  <c r="Z153" i="3"/>
  <c r="Q153" i="3"/>
  <c r="AA93" i="3"/>
  <c r="Z93" i="3"/>
  <c r="P93" i="3" s="1"/>
  <c r="Q93" i="3"/>
  <c r="AA145" i="3"/>
  <c r="Z145" i="3"/>
  <c r="Q145" i="3"/>
  <c r="AA66" i="3"/>
  <c r="Z66" i="3"/>
  <c r="P66" i="3" s="1"/>
  <c r="Q66" i="3"/>
  <c r="AA64" i="3"/>
  <c r="Z64" i="3"/>
  <c r="Q64" i="3"/>
  <c r="AA152" i="3"/>
  <c r="Z152" i="3"/>
  <c r="P152" i="3" s="1"/>
  <c r="Q152" i="3"/>
  <c r="AA131" i="3"/>
  <c r="Z131" i="3"/>
  <c r="Q131" i="3"/>
  <c r="AA126" i="3"/>
  <c r="Z126" i="3"/>
  <c r="P126" i="3" s="1"/>
  <c r="Q126" i="3"/>
  <c r="AA151" i="3"/>
  <c r="Z151" i="3"/>
  <c r="P151" i="3" s="1"/>
  <c r="Q151" i="3"/>
  <c r="AA194" i="3"/>
  <c r="Z194" i="3"/>
  <c r="Q194" i="3"/>
  <c r="AA167" i="3"/>
  <c r="Z167" i="3"/>
  <c r="P167" i="3" s="1"/>
  <c r="Q167" i="3"/>
  <c r="AA139" i="3"/>
  <c r="Z139" i="3"/>
  <c r="Q139" i="3"/>
  <c r="AA150" i="3"/>
  <c r="Z150" i="3"/>
  <c r="P150" i="3" s="1"/>
  <c r="Q150" i="3"/>
  <c r="AA9" i="3"/>
  <c r="Z9" i="3"/>
  <c r="Q9" i="3"/>
  <c r="AA13" i="3"/>
  <c r="Z13" i="3"/>
  <c r="P13" i="3" s="1"/>
  <c r="Q13" i="3"/>
  <c r="AA113" i="3"/>
  <c r="Z113" i="3"/>
  <c r="Q113" i="3"/>
  <c r="AA118" i="3"/>
  <c r="Z118" i="3"/>
  <c r="P118" i="3" s="1"/>
  <c r="Q118" i="3"/>
  <c r="AA45" i="3"/>
  <c r="Z45" i="3"/>
  <c r="Q45" i="3"/>
  <c r="AA101" i="3"/>
  <c r="Z101" i="3"/>
  <c r="P101" i="3" s="1"/>
  <c r="Q101" i="3"/>
  <c r="AA144" i="3"/>
  <c r="Z144" i="3"/>
  <c r="Q144" i="3"/>
  <c r="AA90" i="3"/>
  <c r="Z90" i="3"/>
  <c r="P90" i="3" s="1"/>
  <c r="Q90" i="3"/>
  <c r="AA192" i="3"/>
  <c r="Z192" i="3"/>
  <c r="Q192" i="3"/>
  <c r="AA60" i="3"/>
  <c r="Z60" i="3"/>
  <c r="P60" i="3" s="1"/>
  <c r="Q60" i="3"/>
  <c r="Z149" i="3"/>
  <c r="P149" i="3" s="1"/>
  <c r="Q149" i="3"/>
  <c r="AA49" i="3"/>
  <c r="Z49" i="3"/>
  <c r="P49" i="3" s="1"/>
  <c r="Q49" i="3"/>
  <c r="AA190" i="3"/>
  <c r="Z190" i="3"/>
  <c r="P190" i="3" s="1"/>
  <c r="Q190" i="3"/>
  <c r="AA2" i="3"/>
  <c r="Z2" i="3"/>
  <c r="P2" i="3" s="1"/>
  <c r="Q2" i="3"/>
  <c r="AA81" i="3"/>
  <c r="Z81" i="3"/>
  <c r="P81" i="3" s="1"/>
  <c r="Q81" i="3"/>
  <c r="AA189" i="3"/>
  <c r="Z189" i="3"/>
  <c r="P189" i="3" s="1"/>
  <c r="Q189" i="3"/>
  <c r="AA171" i="3"/>
  <c r="Z171" i="3"/>
  <c r="P171" i="3" s="1"/>
  <c r="Q171" i="3"/>
  <c r="AA132" i="3"/>
  <c r="Z132" i="3"/>
  <c r="P132" i="3" s="1"/>
  <c r="Q132" i="3"/>
  <c r="AA191" i="3"/>
  <c r="Z191" i="3"/>
  <c r="P191" i="3" s="1"/>
  <c r="Q191" i="3"/>
  <c r="AA123" i="3"/>
  <c r="AB123" i="3" s="1"/>
  <c r="Q123" i="3"/>
  <c r="P123" i="3"/>
  <c r="AA17" i="3"/>
  <c r="Z17" i="3"/>
  <c r="Q17" i="3"/>
  <c r="Z143" i="3"/>
  <c r="P143" i="3" s="1"/>
  <c r="Q143" i="3"/>
  <c r="AA50" i="3"/>
  <c r="Z50" i="3"/>
  <c r="P50" i="3" s="1"/>
  <c r="Q50" i="3"/>
  <c r="AA28" i="3"/>
  <c r="Z28" i="3"/>
  <c r="P28" i="3" s="1"/>
  <c r="Q28" i="3"/>
  <c r="AA74" i="3"/>
  <c r="Z74" i="3"/>
  <c r="P74" i="3" s="1"/>
  <c r="Q74" i="3"/>
  <c r="AA98" i="3"/>
  <c r="Z98" i="3"/>
  <c r="P98" i="3" s="1"/>
  <c r="Q98" i="3"/>
  <c r="AA71" i="3"/>
  <c r="Z71" i="3"/>
  <c r="P71" i="3" s="1"/>
  <c r="Q71" i="3"/>
  <c r="AA148" i="3"/>
  <c r="Z148" i="3"/>
  <c r="P148" i="3" s="1"/>
  <c r="Q148" i="3"/>
  <c r="AA70" i="3"/>
  <c r="Z70" i="3"/>
  <c r="P70" i="3" s="1"/>
  <c r="Q70" i="3"/>
  <c r="AA16" i="3"/>
  <c r="Z16" i="3"/>
  <c r="Q16" i="3"/>
  <c r="AA77" i="3"/>
  <c r="AB77" i="3" s="1"/>
  <c r="Q77" i="3"/>
  <c r="P77" i="3"/>
  <c r="AA168" i="3"/>
  <c r="Z168" i="3"/>
  <c r="P168" i="3" s="1"/>
  <c r="Q168" i="3"/>
  <c r="AA4" i="3"/>
  <c r="Z4" i="3"/>
  <c r="P4" i="3" s="1"/>
  <c r="Q4" i="3"/>
  <c r="AA182" i="3"/>
  <c r="Z182" i="3"/>
  <c r="P182" i="3" s="1"/>
  <c r="Q182" i="3"/>
  <c r="Z52" i="3"/>
  <c r="P52" i="3" s="1"/>
  <c r="Q52" i="3"/>
  <c r="AA67" i="3"/>
  <c r="Z67" i="3"/>
  <c r="P67" i="3" s="1"/>
  <c r="Q67" i="3"/>
  <c r="AA186" i="3"/>
  <c r="Z186" i="3"/>
  <c r="P186" i="3" s="1"/>
  <c r="Q186" i="3"/>
  <c r="AA79" i="3"/>
  <c r="Z79" i="3"/>
  <c r="P79" i="3" s="1"/>
  <c r="Q79" i="3"/>
  <c r="AA6" i="3"/>
  <c r="Z6" i="3"/>
  <c r="P6" i="3" s="1"/>
  <c r="Q6" i="3"/>
  <c r="AA76" i="3"/>
  <c r="Z76" i="3"/>
  <c r="P76" i="3" s="1"/>
  <c r="Q76" i="3"/>
  <c r="AA69" i="3"/>
  <c r="Z69" i="3"/>
  <c r="P69" i="3" s="1"/>
  <c r="Q69" i="3"/>
  <c r="AA183" i="3"/>
  <c r="Z183" i="3"/>
  <c r="P183" i="3" s="1"/>
  <c r="Q183" i="3"/>
  <c r="AA122" i="3"/>
  <c r="Z122" i="3"/>
  <c r="P122" i="3" s="1"/>
  <c r="Q122" i="3"/>
  <c r="AA166" i="3"/>
  <c r="Z166" i="3"/>
  <c r="P166" i="3" s="1"/>
  <c r="Q166" i="3"/>
  <c r="AA165" i="3"/>
  <c r="Z165" i="3"/>
  <c r="P165" i="3" s="1"/>
  <c r="Q165" i="3"/>
  <c r="AA87" i="3"/>
  <c r="Z87" i="3"/>
  <c r="P87" i="3" s="1"/>
  <c r="Q87" i="3"/>
  <c r="AA185" i="3"/>
  <c r="AB185" i="3" s="1"/>
  <c r="Q185" i="3"/>
  <c r="P185" i="3"/>
  <c r="AA78" i="3"/>
  <c r="Z78" i="3"/>
  <c r="P78" i="3" s="1"/>
  <c r="Q78" i="3"/>
  <c r="AA184" i="3"/>
  <c r="Z184" i="3"/>
  <c r="P184" i="3" s="1"/>
  <c r="Q184" i="3"/>
  <c r="AA61" i="3"/>
  <c r="Z61" i="3"/>
  <c r="P61" i="3" s="1"/>
  <c r="Q61" i="3"/>
  <c r="AA33" i="3"/>
  <c r="Z33" i="3"/>
  <c r="P33" i="3" s="1"/>
  <c r="Q33" i="3"/>
  <c r="AA68" i="3"/>
  <c r="Z68" i="3"/>
  <c r="P68" i="3" s="1"/>
  <c r="Q68" i="3"/>
  <c r="AA137" i="3"/>
  <c r="Z137" i="3"/>
  <c r="P137" i="3" s="1"/>
  <c r="Q137" i="3"/>
  <c r="AA19" i="3"/>
  <c r="Z19" i="3"/>
  <c r="P19" i="3" s="1"/>
  <c r="Q19" i="3"/>
  <c r="AA56" i="3"/>
  <c r="AB56" i="3" s="1"/>
  <c r="Q56" i="3"/>
  <c r="P56" i="3"/>
  <c r="AA187" i="3"/>
  <c r="Z187" i="3"/>
  <c r="P187" i="3" s="1"/>
  <c r="Q187" i="3"/>
  <c r="AA96" i="3"/>
  <c r="Z96" i="3"/>
  <c r="P96" i="3" s="1"/>
  <c r="Q96" i="3"/>
  <c r="Z120" i="3"/>
  <c r="P120" i="3" s="1"/>
  <c r="Q120" i="3"/>
  <c r="AA21" i="3"/>
  <c r="Z21" i="3"/>
  <c r="P21" i="3" s="1"/>
  <c r="Q21" i="3"/>
  <c r="AA103" i="3"/>
  <c r="Z103" i="3"/>
  <c r="Q103" i="3"/>
  <c r="AA100" i="3"/>
  <c r="Z100" i="3"/>
  <c r="P100" i="3" s="1"/>
  <c r="Q100" i="3"/>
  <c r="AA8" i="3"/>
  <c r="Z8" i="3"/>
  <c r="Q8" i="3"/>
  <c r="AA59" i="3"/>
  <c r="Z59" i="3"/>
  <c r="P59" i="3" s="1"/>
  <c r="Q59" i="3"/>
  <c r="AA22" i="3"/>
  <c r="Z22" i="3"/>
  <c r="Q22" i="3"/>
  <c r="AA111" i="3"/>
  <c r="Z111" i="3"/>
  <c r="P111" i="3" s="1"/>
  <c r="Q111" i="3"/>
  <c r="AA117" i="3"/>
  <c r="Z117" i="3"/>
  <c r="Q117" i="3"/>
  <c r="AA127" i="3"/>
  <c r="Z127" i="3"/>
  <c r="P127" i="3" s="1"/>
  <c r="Q127" i="3"/>
  <c r="AA108" i="3"/>
  <c r="Z108" i="3"/>
  <c r="Q108" i="3"/>
  <c r="AA106" i="3"/>
  <c r="Z106" i="3"/>
  <c r="P106" i="3" s="1"/>
  <c r="Q106" i="3"/>
  <c r="AA146" i="3"/>
  <c r="Z146" i="3"/>
  <c r="Q146" i="3"/>
  <c r="AA38" i="3"/>
  <c r="AB38" i="3" s="1"/>
  <c r="Q38" i="3"/>
  <c r="P38" i="3"/>
  <c r="AA164" i="3"/>
  <c r="Z164" i="3"/>
  <c r="P164" i="3" s="1"/>
  <c r="Q164" i="3"/>
  <c r="AA188" i="3"/>
  <c r="Z188" i="3"/>
  <c r="Q188" i="3"/>
  <c r="AA112" i="3"/>
  <c r="Z112" i="3"/>
  <c r="P112" i="3" s="1"/>
  <c r="Q112" i="3"/>
  <c r="AA86" i="3"/>
  <c r="AB86" i="3" s="1"/>
  <c r="Q86" i="3"/>
  <c r="P86" i="3"/>
  <c r="AA177" i="3"/>
  <c r="Z177" i="3"/>
  <c r="P177" i="3" s="1"/>
  <c r="Q177" i="3"/>
  <c r="AA12" i="3"/>
  <c r="Z12" i="3"/>
  <c r="Q12" i="3"/>
  <c r="AA32" i="3"/>
  <c r="Z32" i="3"/>
  <c r="P32" i="3" s="1"/>
  <c r="Q32" i="3"/>
  <c r="AA7" i="3"/>
  <c r="Z7" i="3"/>
  <c r="Q7" i="3"/>
  <c r="AA35" i="3"/>
  <c r="Z35" i="3"/>
  <c r="P35" i="3" s="1"/>
  <c r="Q35" i="3"/>
  <c r="AA51" i="3"/>
  <c r="Z51" i="3"/>
  <c r="Q51" i="3"/>
  <c r="AA163" i="3"/>
  <c r="Z163" i="3"/>
  <c r="P163" i="3" s="1"/>
  <c r="Q163" i="3"/>
  <c r="Z142" i="3"/>
  <c r="P142" i="3" s="1"/>
  <c r="Q142" i="3"/>
  <c r="AA141" i="3"/>
  <c r="Z141" i="3"/>
  <c r="P141" i="3" s="1"/>
  <c r="Q141" i="3"/>
  <c r="AA57" i="3"/>
  <c r="Z57" i="3"/>
  <c r="P57" i="3" s="1"/>
  <c r="Q57" i="3"/>
  <c r="AA156" i="3"/>
  <c r="Z156" i="3"/>
  <c r="P156" i="3" s="1"/>
  <c r="Q156" i="3"/>
  <c r="AA41" i="3"/>
  <c r="Z41" i="3"/>
  <c r="P41" i="3" s="1"/>
  <c r="Q41" i="3"/>
  <c r="AA176" i="3"/>
  <c r="AB176" i="3" s="1"/>
  <c r="Q176" i="3"/>
  <c r="P176" i="3"/>
  <c r="AA73" i="3"/>
  <c r="Z73" i="3"/>
  <c r="Q73" i="3"/>
  <c r="AA102" i="3"/>
  <c r="Z102" i="3"/>
  <c r="P102" i="3" s="1"/>
  <c r="Q102" i="3"/>
  <c r="AA172" i="3"/>
  <c r="Z172" i="3"/>
  <c r="Q172" i="3"/>
  <c r="AA44" i="3"/>
  <c r="Z44" i="3"/>
  <c r="P44" i="3" s="1"/>
  <c r="Q44" i="3"/>
  <c r="AA129" i="3"/>
  <c r="Z129" i="3"/>
  <c r="Q129" i="3"/>
  <c r="AA107" i="3"/>
  <c r="Z107" i="3"/>
  <c r="P107" i="3" s="1"/>
  <c r="Q107" i="3"/>
  <c r="AA23" i="3"/>
  <c r="Z23" i="3"/>
  <c r="Q23" i="3"/>
  <c r="AA18" i="3"/>
  <c r="Z18" i="3"/>
  <c r="P18" i="3" s="1"/>
  <c r="Q18" i="3"/>
  <c r="AA39" i="3"/>
  <c r="Z39" i="3"/>
  <c r="Q39" i="3"/>
  <c r="AA75" i="3"/>
  <c r="Z75" i="3"/>
  <c r="P75" i="3" s="1"/>
  <c r="Q75" i="3"/>
  <c r="AA27" i="3"/>
  <c r="Z27" i="3"/>
  <c r="Q27" i="3"/>
  <c r="AA94" i="3"/>
  <c r="Z94" i="3"/>
  <c r="P94" i="3" s="1"/>
  <c r="Q94" i="3"/>
  <c r="AA5" i="3"/>
  <c r="Z5" i="3"/>
  <c r="Q5" i="3"/>
  <c r="AA65" i="3"/>
  <c r="Z65" i="3"/>
  <c r="P65" i="3" s="1"/>
  <c r="Q65" i="3"/>
  <c r="AA20" i="3"/>
  <c r="Z20" i="3"/>
  <c r="Q20" i="3"/>
  <c r="AA82" i="3"/>
  <c r="Z82" i="3"/>
  <c r="P82" i="3" s="1"/>
  <c r="Q82" i="3"/>
  <c r="AA105" i="3"/>
  <c r="Z105" i="3"/>
  <c r="Q105" i="3"/>
  <c r="AA88" i="3"/>
  <c r="Z88" i="3"/>
  <c r="P88" i="3" s="1"/>
  <c r="Q88" i="3"/>
  <c r="AA24" i="3"/>
  <c r="Z24" i="3"/>
  <c r="Q24" i="3"/>
  <c r="AA161" i="3"/>
  <c r="Z161" i="3"/>
  <c r="P161" i="3" s="1"/>
  <c r="Q161" i="3"/>
  <c r="Z147" i="3"/>
  <c r="P147" i="3" s="1"/>
  <c r="Q147" i="3"/>
  <c r="AA34" i="3"/>
  <c r="Z34" i="3"/>
  <c r="Q34" i="3"/>
  <c r="AA15" i="3"/>
  <c r="Z15" i="3"/>
  <c r="P15" i="3" s="1"/>
  <c r="Q15" i="3"/>
  <c r="AA92" i="3"/>
  <c r="Z92" i="3"/>
  <c r="Q92" i="3"/>
  <c r="AA174" i="3"/>
  <c r="Z174" i="3"/>
  <c r="P174" i="3" s="1"/>
  <c r="Q174" i="3"/>
  <c r="AA181" i="3"/>
  <c r="Z181" i="3"/>
  <c r="Q181" i="3"/>
  <c r="AA114" i="3"/>
  <c r="Z114" i="3"/>
  <c r="P114" i="3" s="1"/>
  <c r="Q114" i="3"/>
  <c r="AA31" i="3"/>
  <c r="Z31" i="3"/>
  <c r="Q31" i="3"/>
  <c r="AA95" i="3"/>
  <c r="Z95" i="3"/>
  <c r="P95" i="3" s="1"/>
  <c r="Q95" i="3"/>
  <c r="AA80" i="3"/>
  <c r="Z80" i="3"/>
  <c r="Q80" i="3"/>
  <c r="AA47" i="3"/>
  <c r="Z47" i="3"/>
  <c r="P47" i="3" s="1"/>
  <c r="Q47" i="3"/>
  <c r="AA43" i="3"/>
  <c r="AB43" i="3" s="1"/>
  <c r="Q43" i="3"/>
  <c r="P43" i="3"/>
  <c r="AA180" i="3"/>
  <c r="Z180" i="3"/>
  <c r="P180" i="3" s="1"/>
  <c r="Q180" i="3"/>
  <c r="AA178" i="3"/>
  <c r="Z178" i="3"/>
  <c r="Q178" i="3"/>
  <c r="AA109" i="3"/>
  <c r="Z109" i="3"/>
  <c r="P109" i="3" s="1"/>
  <c r="Q109" i="3"/>
  <c r="AA160" i="3"/>
  <c r="Z160" i="3"/>
  <c r="Q160" i="3"/>
  <c r="AA14" i="3"/>
  <c r="Z14" i="3"/>
  <c r="P14" i="3" s="1"/>
  <c r="Q14" i="3"/>
  <c r="J2" i="1"/>
  <c r="L2" i="1"/>
  <c r="M2" i="1" l="1"/>
  <c r="L5" i="1" s="1"/>
  <c r="R29" i="3"/>
  <c r="AB16" i="3"/>
  <c r="R175" i="3"/>
  <c r="AB19" i="3"/>
  <c r="R185" i="3"/>
  <c r="R96" i="3"/>
  <c r="AB187" i="3"/>
  <c r="R120" i="3"/>
  <c r="AB61" i="3"/>
  <c r="AB98" i="3"/>
  <c r="R138" i="3"/>
  <c r="R36" i="3"/>
  <c r="AB140" i="3"/>
  <c r="AB85" i="3"/>
  <c r="AB89" i="3"/>
  <c r="R84" i="3"/>
  <c r="AB10" i="3"/>
  <c r="AB24" i="3"/>
  <c r="AB20" i="3"/>
  <c r="AB27" i="3"/>
  <c r="AB23" i="3"/>
  <c r="AB172" i="3"/>
  <c r="R35" i="3"/>
  <c r="R177" i="3"/>
  <c r="R164" i="3"/>
  <c r="AB78" i="3"/>
  <c r="AB93" i="3"/>
  <c r="AB106" i="3"/>
  <c r="AB87" i="3"/>
  <c r="AB166" i="3"/>
  <c r="AB183" i="3"/>
  <c r="AB76" i="3"/>
  <c r="AB79" i="3"/>
  <c r="AB67" i="3"/>
  <c r="AB118" i="3"/>
  <c r="AB169" i="3"/>
  <c r="AB170" i="3"/>
  <c r="AB25" i="3"/>
  <c r="P10" i="3"/>
  <c r="R10" i="3" s="1"/>
  <c r="AB160" i="3"/>
  <c r="AB31" i="3"/>
  <c r="AB92" i="3"/>
  <c r="AB105" i="3"/>
  <c r="AB5" i="3"/>
  <c r="AB39" i="3"/>
  <c r="AB129" i="3"/>
  <c r="AB73" i="3"/>
  <c r="R38" i="3"/>
  <c r="R56" i="3"/>
  <c r="AB68" i="3"/>
  <c r="AB28" i="3"/>
  <c r="R54" i="3"/>
  <c r="R156" i="3"/>
  <c r="AB59" i="3"/>
  <c r="R190" i="3"/>
  <c r="R60" i="3"/>
  <c r="R150" i="3"/>
  <c r="AB167" i="3"/>
  <c r="R126" i="3"/>
  <c r="R193" i="3"/>
  <c r="AB121" i="3"/>
  <c r="R157" i="3"/>
  <c r="AB130" i="3"/>
  <c r="R119" i="3"/>
  <c r="AB100" i="3"/>
  <c r="AB151" i="3"/>
  <c r="AB53" i="3"/>
  <c r="AB135" i="3"/>
  <c r="R109" i="3"/>
  <c r="R47" i="3"/>
  <c r="R114" i="3"/>
  <c r="R15" i="3"/>
  <c r="R141" i="3"/>
  <c r="AB51" i="3"/>
  <c r="AB12" i="3"/>
  <c r="AB188" i="3"/>
  <c r="R165" i="3"/>
  <c r="R122" i="3"/>
  <c r="R69" i="3"/>
  <c r="R6" i="3"/>
  <c r="R186" i="3"/>
  <c r="R52" i="3"/>
  <c r="R4" i="3"/>
  <c r="AB17" i="3"/>
  <c r="R81" i="3"/>
  <c r="R90" i="3"/>
  <c r="AB101" i="3"/>
  <c r="R13" i="3"/>
  <c r="R152" i="3"/>
  <c r="AB66" i="3"/>
  <c r="R116" i="3"/>
  <c r="AB124" i="3"/>
  <c r="R158" i="3"/>
  <c r="R26" i="3"/>
  <c r="R11" i="3"/>
  <c r="R173" i="3"/>
  <c r="R104" i="3"/>
  <c r="R125" i="3"/>
  <c r="R97" i="3"/>
  <c r="R42" i="3"/>
  <c r="R83" i="3"/>
  <c r="AB178" i="3"/>
  <c r="AB80" i="3"/>
  <c r="AB34" i="3"/>
  <c r="AB179" i="3"/>
  <c r="AB46" i="3"/>
  <c r="AB37" i="3"/>
  <c r="R14" i="3"/>
  <c r="R180" i="3"/>
  <c r="R95" i="3"/>
  <c r="R174" i="3"/>
  <c r="R147" i="3"/>
  <c r="P24" i="3"/>
  <c r="R24" i="3" s="1"/>
  <c r="P105" i="3"/>
  <c r="P20" i="3"/>
  <c r="R20" i="3" s="1"/>
  <c r="P5" i="3"/>
  <c r="R5" i="3" s="1"/>
  <c r="P27" i="3"/>
  <c r="R27" i="3" s="1"/>
  <c r="P39" i="3"/>
  <c r="R39" i="3" s="1"/>
  <c r="P23" i="3"/>
  <c r="R23" i="3" s="1"/>
  <c r="P129" i="3"/>
  <c r="R129" i="3" s="1"/>
  <c r="P172" i="3"/>
  <c r="R172" i="3" s="1"/>
  <c r="P73" i="3"/>
  <c r="R73" i="3" s="1"/>
  <c r="AB7" i="3"/>
  <c r="AB127" i="3"/>
  <c r="AB21" i="3"/>
  <c r="R77" i="3"/>
  <c r="R123" i="3"/>
  <c r="R191" i="3"/>
  <c r="R149" i="3"/>
  <c r="AB60" i="3"/>
  <c r="R101" i="3"/>
  <c r="AB13" i="3"/>
  <c r="R167" i="3"/>
  <c r="AB126" i="3"/>
  <c r="R66" i="3"/>
  <c r="AB116" i="3"/>
  <c r="R121" i="3"/>
  <c r="AB157" i="3"/>
  <c r="R124" i="3"/>
  <c r="AB158" i="3"/>
  <c r="R130" i="3"/>
  <c r="AB119" i="3"/>
  <c r="R55" i="3"/>
  <c r="R48" i="3"/>
  <c r="AB181" i="3"/>
  <c r="R176" i="3"/>
  <c r="AB41" i="3"/>
  <c r="AB57" i="3"/>
  <c r="R163" i="3"/>
  <c r="R32" i="3"/>
  <c r="R112" i="3"/>
  <c r="AB111" i="3"/>
  <c r="AB182" i="3"/>
  <c r="P16" i="3"/>
  <c r="R16" i="3" s="1"/>
  <c r="R171" i="3"/>
  <c r="AB90" i="3"/>
  <c r="R118" i="3"/>
  <c r="AB150" i="3"/>
  <c r="R151" i="3"/>
  <c r="AB152" i="3"/>
  <c r="R93" i="3"/>
  <c r="AB193" i="3"/>
  <c r="R53" i="3"/>
  <c r="R140" i="3"/>
  <c r="R135" i="3"/>
  <c r="AB26" i="3"/>
  <c r="P37" i="3"/>
  <c r="R37" i="3" s="1"/>
  <c r="AB146" i="3"/>
  <c r="AB108" i="3"/>
  <c r="AB117" i="3"/>
  <c r="AB22" i="3"/>
  <c r="AB103" i="3"/>
  <c r="R19" i="3"/>
  <c r="R61" i="3"/>
  <c r="R78" i="3"/>
  <c r="R182" i="3"/>
  <c r="R168" i="3"/>
  <c r="R148" i="3"/>
  <c r="R98" i="3"/>
  <c r="R28" i="3"/>
  <c r="R143" i="3"/>
  <c r="R132" i="3"/>
  <c r="R2" i="3"/>
  <c r="AB192" i="3"/>
  <c r="AB144" i="3"/>
  <c r="AB45" i="3"/>
  <c r="AB113" i="3"/>
  <c r="AB9" i="3"/>
  <c r="AB139" i="3"/>
  <c r="AB194" i="3"/>
  <c r="AB131" i="3"/>
  <c r="AB64" i="3"/>
  <c r="AB145" i="3"/>
  <c r="AB153" i="3"/>
  <c r="AB134" i="3"/>
  <c r="AB154" i="3"/>
  <c r="AB133" i="3"/>
  <c r="AB99" i="3"/>
  <c r="AB155" i="3"/>
  <c r="AB128" i="3"/>
  <c r="AB58" i="3"/>
  <c r="AB30" i="3"/>
  <c r="AB40" i="3"/>
  <c r="AB159" i="3"/>
  <c r="AB115" i="3"/>
  <c r="AB110" i="3"/>
  <c r="R136" i="3"/>
  <c r="R72" i="3"/>
  <c r="R3" i="3"/>
  <c r="P160" i="3"/>
  <c r="R160" i="3" s="1"/>
  <c r="P178" i="3"/>
  <c r="R178" i="3" s="1"/>
  <c r="R43" i="3"/>
  <c r="AB156" i="3"/>
  <c r="AB141" i="3"/>
  <c r="P51" i="3"/>
  <c r="R51" i="3" s="1"/>
  <c r="P7" i="3"/>
  <c r="R7" i="3" s="1"/>
  <c r="P12" i="3"/>
  <c r="R12" i="3" s="1"/>
  <c r="R86" i="3"/>
  <c r="R106" i="3"/>
  <c r="R127" i="3"/>
  <c r="R111" i="3"/>
  <c r="R59" i="3"/>
  <c r="R100" i="3"/>
  <c r="R21" i="3"/>
  <c r="AB96" i="3"/>
  <c r="AB165" i="3"/>
  <c r="AB122" i="3"/>
  <c r="AB69" i="3"/>
  <c r="AB6" i="3"/>
  <c r="AB186" i="3"/>
  <c r="AB4" i="3"/>
  <c r="P17" i="3"/>
  <c r="R17" i="3" s="1"/>
  <c r="AB191" i="3"/>
  <c r="AB171" i="3"/>
  <c r="AB81" i="3"/>
  <c r="AB190" i="3"/>
  <c r="AB11" i="3"/>
  <c r="AB173" i="3"/>
  <c r="AB104" i="3"/>
  <c r="P179" i="3"/>
  <c r="R179" i="3" s="1"/>
  <c r="P85" i="3"/>
  <c r="R85" i="3" s="1"/>
  <c r="P46" i="3"/>
  <c r="R46" i="3" s="1"/>
  <c r="P89" i="3"/>
  <c r="R89" i="3" s="1"/>
  <c r="AB36" i="3"/>
  <c r="R162" i="3"/>
  <c r="R105" i="3"/>
  <c r="AB8" i="3"/>
  <c r="R68" i="3"/>
  <c r="AB148" i="3"/>
  <c r="R189" i="3"/>
  <c r="R49" i="3"/>
  <c r="AB14" i="3"/>
  <c r="AB109" i="3"/>
  <c r="AB180" i="3"/>
  <c r="P80" i="3"/>
  <c r="R80" i="3" s="1"/>
  <c r="P31" i="3"/>
  <c r="R31" i="3" s="1"/>
  <c r="P181" i="3"/>
  <c r="R181" i="3" s="1"/>
  <c r="P92" i="3"/>
  <c r="R92" i="3" s="1"/>
  <c r="P34" i="3"/>
  <c r="R34" i="3" s="1"/>
  <c r="R161" i="3"/>
  <c r="R88" i="3"/>
  <c r="R82" i="3"/>
  <c r="R65" i="3"/>
  <c r="R94" i="3"/>
  <c r="R75" i="3"/>
  <c r="R18" i="3"/>
  <c r="R107" i="3"/>
  <c r="R44" i="3"/>
  <c r="R102" i="3"/>
  <c r="R41" i="3"/>
  <c r="R57" i="3"/>
  <c r="R142" i="3"/>
  <c r="AB163" i="3"/>
  <c r="AB35" i="3"/>
  <c r="AB32" i="3"/>
  <c r="AB177" i="3"/>
  <c r="P188" i="3"/>
  <c r="R188" i="3" s="1"/>
  <c r="P146" i="3"/>
  <c r="R146" i="3" s="1"/>
  <c r="P108" i="3"/>
  <c r="R108" i="3" s="1"/>
  <c r="P117" i="3"/>
  <c r="R117" i="3" s="1"/>
  <c r="P22" i="3"/>
  <c r="R22" i="3" s="1"/>
  <c r="P8" i="3"/>
  <c r="R8" i="3" s="1"/>
  <c r="P103" i="3"/>
  <c r="R103" i="3" s="1"/>
  <c r="R187" i="3"/>
  <c r="R137" i="3"/>
  <c r="R33" i="3"/>
  <c r="R184" i="3"/>
  <c r="R87" i="3"/>
  <c r="R166" i="3"/>
  <c r="R183" i="3"/>
  <c r="R76" i="3"/>
  <c r="R79" i="3"/>
  <c r="R67" i="3"/>
  <c r="AB168" i="3"/>
  <c r="R70" i="3"/>
  <c r="R71" i="3"/>
  <c r="R74" i="3"/>
  <c r="R50" i="3"/>
  <c r="AB132" i="3"/>
  <c r="AB189" i="3"/>
  <c r="AB2" i="3"/>
  <c r="AB49" i="3"/>
  <c r="P192" i="3"/>
  <c r="R192" i="3" s="1"/>
  <c r="P144" i="3"/>
  <c r="R144" i="3" s="1"/>
  <c r="P45" i="3"/>
  <c r="R45" i="3" s="1"/>
  <c r="P113" i="3"/>
  <c r="R113" i="3" s="1"/>
  <c r="P9" i="3"/>
  <c r="R9" i="3" s="1"/>
  <c r="P139" i="3"/>
  <c r="R139" i="3" s="1"/>
  <c r="P194" i="3"/>
  <c r="R194" i="3" s="1"/>
  <c r="P131" i="3"/>
  <c r="R131" i="3" s="1"/>
  <c r="P64" i="3"/>
  <c r="R64" i="3" s="1"/>
  <c r="P145" i="3"/>
  <c r="R145" i="3" s="1"/>
  <c r="P153" i="3"/>
  <c r="R153" i="3" s="1"/>
  <c r="P134" i="3"/>
  <c r="R134" i="3" s="1"/>
  <c r="P154" i="3"/>
  <c r="R154" i="3" s="1"/>
  <c r="P133" i="3"/>
  <c r="R133" i="3" s="1"/>
  <c r="P99" i="3"/>
  <c r="R99" i="3" s="1"/>
  <c r="P155" i="3"/>
  <c r="R155" i="3" s="1"/>
  <c r="P128" i="3"/>
  <c r="R128" i="3" s="1"/>
  <c r="P58" i="3"/>
  <c r="R58" i="3" s="1"/>
  <c r="P30" i="3"/>
  <c r="R30" i="3" s="1"/>
  <c r="P40" i="3"/>
  <c r="R40" i="3" s="1"/>
  <c r="P159" i="3"/>
  <c r="R159" i="3" s="1"/>
  <c r="P115" i="3"/>
  <c r="R115" i="3" s="1"/>
  <c r="P110" i="3"/>
  <c r="R110" i="3" s="1"/>
  <c r="R169" i="3"/>
  <c r="R170" i="3"/>
  <c r="R25" i="3"/>
  <c r="AB55" i="3"/>
  <c r="AB97" i="3"/>
  <c r="AB48" i="3"/>
  <c r="AB47" i="3"/>
  <c r="AB95" i="3"/>
  <c r="AB114" i="3"/>
  <c r="AB174" i="3"/>
  <c r="AB15" i="3"/>
  <c r="AB161" i="3"/>
  <c r="AB88" i="3"/>
  <c r="AB82" i="3"/>
  <c r="AB65" i="3"/>
  <c r="AB94" i="3"/>
  <c r="AB75" i="3"/>
  <c r="AB18" i="3"/>
  <c r="AB107" i="3"/>
  <c r="AB44" i="3"/>
  <c r="AB102" i="3"/>
  <c r="AB112" i="3"/>
  <c r="AB164" i="3"/>
  <c r="AB137" i="3"/>
  <c r="AB33" i="3"/>
  <c r="AB184" i="3"/>
  <c r="AB70" i="3"/>
  <c r="AB71" i="3"/>
  <c r="AB74" i="3"/>
  <c r="AB50" i="3"/>
  <c r="B9" i="2" l="1"/>
  <c r="L8" i="1"/>
  <c r="C2" i="2"/>
  <c r="D2" i="2" s="1"/>
  <c r="B3" i="2"/>
  <c r="C3" i="2" s="1"/>
  <c r="D3" i="2" s="1"/>
  <c r="C8" i="2"/>
  <c r="D8" i="2" s="1"/>
  <c r="C9" i="2" l="1"/>
  <c r="D9" i="2" s="1"/>
  <c r="B10" i="2"/>
  <c r="B4" i="2"/>
  <c r="C4" i="2" s="1"/>
  <c r="D4" i="2" s="1"/>
  <c r="B11" i="2" l="1"/>
  <c r="D11" i="2" s="1"/>
  <c r="C10" i="2"/>
  <c r="D10" i="2" s="1"/>
  <c r="B5" i="2"/>
  <c r="D5" i="2" s="1"/>
  <c r="L4" i="1" s="1"/>
  <c r="L6" i="1" s="1"/>
  <c r="L7" i="1" l="1"/>
  <c r="L9" i="1" s="1"/>
  <c r="L10" i="1" s="1"/>
</calcChain>
</file>

<file path=xl/sharedStrings.xml><?xml version="1.0" encoding="utf-8"?>
<sst xmlns="http://schemas.openxmlformats.org/spreadsheetml/2006/main" count="2132" uniqueCount="854">
  <si>
    <t>School Building</t>
  </si>
  <si>
    <t>Address</t>
  </si>
  <si>
    <t>Account Number(s)</t>
  </si>
  <si>
    <t>Students</t>
  </si>
  <si>
    <t>Staff</t>
  </si>
  <si>
    <t>Previous Read</t>
  </si>
  <si>
    <t>Current Read</t>
  </si>
  <si>
    <t>Service Days</t>
  </si>
  <si>
    <t>Consumption</t>
  </si>
  <si>
    <t>Billable Usage</t>
  </si>
  <si>
    <t>Langston Hughes</t>
  </si>
  <si>
    <t>3519 Trafalgar</t>
  </si>
  <si>
    <t>1,000,000+</t>
  </si>
  <si>
    <t>20,001-1,000,000</t>
  </si>
  <si>
    <t>3,001-20,000</t>
  </si>
  <si>
    <t>0-3,000</t>
  </si>
  <si>
    <t>Water Usage</t>
  </si>
  <si>
    <t>Grand Total:</t>
  </si>
  <si>
    <t>+ / - Rate Level Calc</t>
  </si>
  <si>
    <t>Greater Value</t>
  </si>
  <si>
    <t>Sewer Total:</t>
  </si>
  <si>
    <t>Water Total:</t>
  </si>
  <si>
    <t>Test Figures. Not Actual Numbers.</t>
  </si>
  <si>
    <t>2012 Rates</t>
  </si>
  <si>
    <t>2013 Rates</t>
  </si>
  <si>
    <t>2012 Read Rate</t>
  </si>
  <si>
    <t>2013 Read Rate</t>
  </si>
  <si>
    <t>End Read Date</t>
  </si>
  <si>
    <t>Beginning Read Date</t>
  </si>
  <si>
    <t>Expected Bill
(Avg. of Grand Totals):</t>
  </si>
  <si>
    <t>HUNDREDS OF GALLONS</t>
  </si>
  <si>
    <t>Free Cap</t>
  </si>
  <si>
    <t>Chartering Authority</t>
  </si>
  <si>
    <t>þ</t>
  </si>
  <si>
    <t>Closure Test Date/Time</t>
  </si>
  <si>
    <t>Old SWBNO
Accoutn No.</t>
  </si>
  <si>
    <t>New SWBNO
Account No.</t>
  </si>
  <si>
    <t>School</t>
  </si>
  <si>
    <t>Non-Profit Organization (Charters Only)</t>
  </si>
  <si>
    <t>School Address</t>
  </si>
  <si>
    <t>Mailing Address</t>
  </si>
  <si>
    <t>Zip Code</t>
  </si>
  <si>
    <t>Contact Person</t>
  </si>
  <si>
    <t>Email Address</t>
  </si>
  <si>
    <t>Phone</t>
  </si>
  <si>
    <t>2012 Student &amp;
Staff Population</t>
  </si>
  <si>
    <t>2012-2013 Water
Consumption (gallons)</t>
  </si>
  <si>
    <t>Gallons Allotted
Free</t>
  </si>
  <si>
    <t>Gallons Subject
To Charge</t>
  </si>
  <si>
    <t>End
Reading</t>
  </si>
  <si>
    <t>Beginning
Reading</t>
  </si>
  <si>
    <t>Cap Allowance
(Census x 4 x 365)</t>
  </si>
  <si>
    <t>Difference</t>
  </si>
  <si>
    <t>Notes</t>
  </si>
  <si>
    <t>BESE/RSD</t>
  </si>
  <si>
    <t>060774022</t>
  </si>
  <si>
    <t>ARISE Academy (NEW LOCATION W/ HOMER PLESSY)</t>
  </si>
  <si>
    <t>ARISE Academy</t>
  </si>
  <si>
    <t>3820 St. Claude Ave.</t>
  </si>
  <si>
    <t>Andrew Shahan</t>
  </si>
  <si>
    <t>andrewshahan@ariseacademy.org</t>
  </si>
  <si>
    <t>504-615-6354</t>
  </si>
  <si>
    <t>211756031</t>
  </si>
  <si>
    <t>O. Perry Walker High School (MOVING)</t>
  </si>
  <si>
    <t>Algiers Charter School Association, Inc.</t>
  </si>
  <si>
    <t>2832 General Meyer Ave.</t>
  </si>
  <si>
    <t>Mary Laurie</t>
  </si>
  <si>
    <t>mary.laurie@theacsa.org</t>
  </si>
  <si>
    <t>504-302-7170</t>
  </si>
  <si>
    <t>OPSB</t>
  </si>
  <si>
    <t>153392022</t>
  </si>
  <si>
    <t xml:space="preserve"> </t>
  </si>
  <si>
    <t>McDonogh #35 College Prepartory High</t>
  </si>
  <si>
    <t>Orleans Parish School Board (Direct Run)</t>
  </si>
  <si>
    <t>1313 Kerlerec St.</t>
  </si>
  <si>
    <t>Delores Winfield</t>
  </si>
  <si>
    <t>delores_winfield@opsb.us
ulysess_collins@opsb.us
gerald_debose@opsb.us</t>
  </si>
  <si>
    <t>504-324-7600</t>
  </si>
  <si>
    <t>171226020</t>
  </si>
  <si>
    <t>Sarah Towles Reed Senior High School</t>
  </si>
  <si>
    <t>Recovery School District (Direct Run)</t>
  </si>
  <si>
    <t>5316 Michoud Blvd.</t>
  </si>
  <si>
    <t>Michael McKenzie</t>
  </si>
  <si>
    <t>504-373-6217</t>
  </si>
  <si>
    <t>184427019</t>
  </si>
  <si>
    <t>Sci Academy</t>
  </si>
  <si>
    <t xml:space="preserve">Collegiate Academies </t>
  </si>
  <si>
    <t>5552 Read Blvd.</t>
  </si>
  <si>
    <t>184421010</t>
  </si>
  <si>
    <t>Fannie C. Williams Charter School</t>
  </si>
  <si>
    <t>Community Leaders Advocating Student Success</t>
  </si>
  <si>
    <t>11755 Dwyer Road</t>
  </si>
  <si>
    <t>Kelly S. Batiste</t>
  </si>
  <si>
    <t>kelly.batiste@rsdla.net</t>
  </si>
  <si>
    <t>504-373-6228</t>
  </si>
  <si>
    <t>Meter</t>
  </si>
  <si>
    <t>Changed</t>
  </si>
  <si>
    <t>Hand Calculated</t>
  </si>
  <si>
    <t>184423013</t>
  </si>
  <si>
    <t>184423028</t>
  </si>
  <si>
    <t>G.W. Carver High School</t>
  </si>
  <si>
    <t>3059 Higgins Blvd.</t>
  </si>
  <si>
    <t>1615 Poydras St, Suite 1400, NOLA 70112</t>
  </si>
  <si>
    <t>Issac Pollak</t>
  </si>
  <si>
    <t>504-373-6226</t>
  </si>
  <si>
    <t>184371013</t>
  </si>
  <si>
    <t>184371028</t>
  </si>
  <si>
    <t>KIPP McDonogh #15 Middle School for the Creative Arts</t>
  </si>
  <si>
    <t>KIPP New Orleans, Inc.</t>
  </si>
  <si>
    <t>5500 Piety Dr.</t>
  </si>
  <si>
    <t>Deanna Reddick/
Luke Naegele</t>
  </si>
  <si>
    <t>info@mcdonogh15.org</t>
  </si>
  <si>
    <t>504-609-2280</t>
  </si>
  <si>
    <t>087324025</t>
  </si>
  <si>
    <t>Lusher Charter Middle and High School</t>
  </si>
  <si>
    <t>Advocates for Arts-Based Education Corporation</t>
  </si>
  <si>
    <t>5624 Freret St</t>
  </si>
  <si>
    <t>Micheal Taylor</t>
  </si>
  <si>
    <t>micheal_taylor@lusherschool.org</t>
  </si>
  <si>
    <t>504-874-4276</t>
  </si>
  <si>
    <t>178121015</t>
  </si>
  <si>
    <t>Dr. Martin Luther King, Jr. Charter School for Science and Technology</t>
  </si>
  <si>
    <t>Friends of King</t>
  </si>
  <si>
    <t>1617 Caffin Ave</t>
  </si>
  <si>
    <t>Dr. Doris Hicks</t>
  </si>
  <si>
    <t>dorishicks@gmail.com</t>
  </si>
  <si>
    <t>504-940-2243</t>
  </si>
  <si>
    <t>184420014</t>
  </si>
  <si>
    <t>Miller McCoy Academy for Mathematics and Business</t>
  </si>
  <si>
    <t>Miller-McCoy Academy for Mathematics and Business</t>
  </si>
  <si>
    <t>7301 Dwyer Road</t>
  </si>
  <si>
    <t>504-373-6215</t>
  </si>
  <si>
    <t>155200038</t>
  </si>
  <si>
    <t>SciTech Academy at Laurel Elementary</t>
  </si>
  <si>
    <t>ReNEW Schools</t>
  </si>
  <si>
    <t>2346 Laurel  St</t>
  </si>
  <si>
    <t>Carrie Fitzgerald</t>
  </si>
  <si>
    <t>cfitzgerald@renewschools.org</t>
  </si>
  <si>
    <t>504-487-0737</t>
  </si>
  <si>
    <t>184426012</t>
  </si>
  <si>
    <t>RSD Child Search (NEW LOCATION)</t>
  </si>
  <si>
    <t>Recovery School District</t>
  </si>
  <si>
    <t>1700 Pratt Dr</t>
  </si>
  <si>
    <t>Tiffany Delcour</t>
  </si>
  <si>
    <t>tiffany.delcour@rsdla.net</t>
  </si>
  <si>
    <t>184433019</t>
  </si>
  <si>
    <t>Langston Hughes Academy Charter School</t>
  </si>
  <si>
    <t>Firstline Schools, Inc.</t>
  </si>
  <si>
    <t>3519 Trafalgar St.</t>
  </si>
  <si>
    <t>mmartin@firstlineschools.org</t>
  </si>
  <si>
    <t>504-373-6251</t>
  </si>
  <si>
    <t>187753014</t>
  </si>
  <si>
    <t>Arthur Ashe Charter School</t>
  </si>
  <si>
    <t>1456 Gardena Drive</t>
  </si>
  <si>
    <t>Sabrina Pence</t>
  </si>
  <si>
    <t>spence@firstlineschools.org</t>
  </si>
  <si>
    <t>504-373-6267</t>
  </si>
  <si>
    <t>BESE/OPSB</t>
  </si>
  <si>
    <t>209065031</t>
  </si>
  <si>
    <t>Edna Karr High School</t>
  </si>
  <si>
    <t>Orleans Parish School Board</t>
  </si>
  <si>
    <t>3332 Huntlee Drive</t>
  </si>
  <si>
    <t>John Hiser</t>
  </si>
  <si>
    <t>john.hiser@theacsa.org</t>
  </si>
  <si>
    <t>504-398-7115</t>
  </si>
  <si>
    <t>PRIVATE</t>
  </si>
  <si>
    <t>5/6/2013</t>
  </si>
  <si>
    <t>179064020</t>
  </si>
  <si>
    <t>CLOSED</t>
  </si>
  <si>
    <t>None. (St. Paul the Apostle Catholic Church)</t>
  </si>
  <si>
    <t>Achdiocese of New Orleans</t>
  </si>
  <si>
    <t>6828 Chef Menteur Hwy</t>
  </si>
  <si>
    <t>70126</t>
  </si>
  <si>
    <t>Fr. Alfred</t>
  </si>
  <si>
    <t>504-242-8820</t>
  </si>
  <si>
    <t>218925014</t>
  </si>
  <si>
    <t>O. Perry Walker High School (NEW LOCATION)</t>
  </si>
  <si>
    <t>1200 L. B. Landry Ave.</t>
  </si>
  <si>
    <t>(July 2013) Tracy Mercadel</t>
  </si>
  <si>
    <t>504-872-1356</t>
  </si>
  <si>
    <t>5/17/13</t>
  </si>
  <si>
    <t>175499040</t>
  </si>
  <si>
    <t>Benjamin Franklin High School</t>
  </si>
  <si>
    <t xml:space="preserve">Advocates for Academic Excellence in Education, Inc. </t>
  </si>
  <si>
    <t>2001 Leon C Simon Dr.</t>
  </si>
  <si>
    <t>Timothy Rusnak</t>
  </si>
  <si>
    <t>timothy_rusnak@benfranklinhighschool.org</t>
  </si>
  <si>
    <t>504-286-2600</t>
  </si>
  <si>
    <t>185695017</t>
  </si>
  <si>
    <t>Lake Area New Tech Early College High School</t>
  </si>
  <si>
    <t>New Beginnings Schools Foundation</t>
  </si>
  <si>
    <t>6026 Paris Ave</t>
  </si>
  <si>
    <t>187942011</t>
  </si>
  <si>
    <t>Mary D. Coghill Elementary School (July 2013)</t>
  </si>
  <si>
    <t>4617 Mirabeau Ave.</t>
  </si>
  <si>
    <t>Aisha Jones</t>
  </si>
  <si>
    <t>504-373-6237</t>
  </si>
  <si>
    <t>079290024</t>
  </si>
  <si>
    <t>KIPP McDonogh #15 Primary School for the Creative Arts</t>
  </si>
  <si>
    <t xml:space="preserve">721 St. Phillip St.  </t>
  </si>
  <si>
    <t>April Griffith</t>
  </si>
  <si>
    <t>agriffith@mcdonogh15.org</t>
  </si>
  <si>
    <t>504-592-8520</t>
  </si>
  <si>
    <t>000731023</t>
  </si>
  <si>
    <t>Batiste Culutral Arts Academy at Live Oak Elementary</t>
  </si>
  <si>
    <t>3128 Constance Street</t>
  </si>
  <si>
    <t>Alex Pearlman</t>
  </si>
  <si>
    <t>alex@renewschools.org</t>
  </si>
  <si>
    <t>185673013</t>
  </si>
  <si>
    <t>Joseph A. Craig Charter School</t>
  </si>
  <si>
    <t>1423 St. Phillip Street</t>
  </si>
  <si>
    <t>213606022</t>
  </si>
  <si>
    <t>Algiers Technology Academy</t>
  </si>
  <si>
    <t>6501 Berkley Drive</t>
  </si>
  <si>
    <t>Tomika Washington</t>
  </si>
  <si>
    <t>tomika.washington@theacsa.org</t>
  </si>
  <si>
    <t>504-302-7076</t>
  </si>
  <si>
    <t>032894026</t>
  </si>
  <si>
    <t>Lusher Charter Elementary School</t>
  </si>
  <si>
    <t>1416 Pine St.</t>
  </si>
  <si>
    <t>Kathy Riedlinger</t>
  </si>
  <si>
    <t>Kathy_riedlinger@lusherschool.org</t>
  </si>
  <si>
    <t>504-862-5110</t>
  </si>
  <si>
    <t>1416 Pine St</t>
  </si>
  <si>
    <t>152069023</t>
  </si>
  <si>
    <t>Cohen College Prep Middle &amp; High School</t>
  </si>
  <si>
    <t>New Orleans College Preparatory Academies</t>
  </si>
  <si>
    <t>3520 Dryades St.</t>
  </si>
  <si>
    <t>Natalie Kaharick</t>
  </si>
  <si>
    <t>nkaharick@nolacollegeprep.org</t>
  </si>
  <si>
    <t>504335-0400</t>
  </si>
  <si>
    <t>122930036</t>
  </si>
  <si>
    <t xml:space="preserve">KIPP Central City Primary </t>
  </si>
  <si>
    <t>1331 Magnolia St</t>
  </si>
  <si>
    <t>Andy Lewis</t>
  </si>
  <si>
    <t>alewis@kippneworleans.org</t>
  </si>
  <si>
    <t>504-295-5362</t>
  </si>
  <si>
    <t>088317022</t>
  </si>
  <si>
    <t>Eleanor McMain Secondary</t>
  </si>
  <si>
    <t>5712 S. Claiborne Ave.</t>
  </si>
  <si>
    <t>Bridgette Frick</t>
  </si>
  <si>
    <t>bidgette_frick@opsb.us
latasha_skidmore@opsb.us</t>
  </si>
  <si>
    <t>504-324-7500</t>
  </si>
  <si>
    <t>5/20/13</t>
  </si>
  <si>
    <t>187756013</t>
  </si>
  <si>
    <t>Audubon Charter School (4th-8th)</t>
  </si>
  <si>
    <t>French and Montessori Education, Inc.</t>
  </si>
  <si>
    <t>6101 Chatham Dr.</t>
  </si>
  <si>
    <t>Lynette Brice</t>
  </si>
  <si>
    <t>lynette_brice@auduboncharter.com</t>
  </si>
  <si>
    <t>504-324-7103</t>
  </si>
  <si>
    <t>087636031</t>
  </si>
  <si>
    <t>Benjamin Franklin Extension</t>
  </si>
  <si>
    <t>401 Nashville Ave.</t>
  </si>
  <si>
    <t>Ramona Perkins</t>
  </si>
  <si>
    <t>ramona_perkins@opsb.us</t>
  </si>
  <si>
    <t>504-359-7730</t>
  </si>
  <si>
    <t>211478031</t>
  </si>
  <si>
    <t>McDonogh #32 Literacy Academy</t>
  </si>
  <si>
    <t>800 de Armas Street</t>
  </si>
  <si>
    <t>Andre Duvoisin</t>
  </si>
  <si>
    <t>andre.duvoisin@theacsa.org</t>
  </si>
  <si>
    <t>504-302-7144</t>
  </si>
  <si>
    <t>060845027</t>
  </si>
  <si>
    <t>McDonogh #42 Elementary Charter School (MOVING)</t>
  </si>
  <si>
    <t>Choice Foundation</t>
  </si>
  <si>
    <t>1651 North Tonti St.</t>
  </si>
  <si>
    <t>fran.trujillo@choiceschoolsno.org</t>
  </si>
  <si>
    <t>504-942-3660</t>
  </si>
  <si>
    <t>188233014</t>
  </si>
  <si>
    <t xml:space="preserve">Only 6 Months </t>
  </si>
  <si>
    <t>123148010</t>
  </si>
  <si>
    <t>123148025</t>
  </si>
  <si>
    <t>Robert Russa Moton Charter School</t>
  </si>
  <si>
    <t xml:space="preserve">Advocates for Innovative School, Inc. </t>
  </si>
  <si>
    <t>3774 Gentilly Blvd.</t>
  </si>
  <si>
    <t>Paulette P. Bruno</t>
  </si>
  <si>
    <t>paulettepbruno@yahoo.com</t>
  </si>
  <si>
    <t>504-245-4400</t>
  </si>
  <si>
    <t>203081035</t>
  </si>
  <si>
    <t>Martin Behrman Elementary School</t>
  </si>
  <si>
    <t>715 Opelousas Ave.</t>
  </si>
  <si>
    <t>Rene Lewis-Carter</t>
  </si>
  <si>
    <t>rene.carter@theacsa.org</t>
  </si>
  <si>
    <t>504-302-9030</t>
  </si>
  <si>
    <t>187624010</t>
  </si>
  <si>
    <t>KIPP Central City Academy (Woodson Building)</t>
  </si>
  <si>
    <t>2514 Third St.</t>
  </si>
  <si>
    <t>Alex Jarell</t>
  </si>
  <si>
    <t>ajarell@kippcentralcity.org</t>
  </si>
  <si>
    <t>504-373-6290</t>
  </si>
  <si>
    <t>2514 3rd St.</t>
  </si>
  <si>
    <t>086199037</t>
  </si>
  <si>
    <t>S.J. Green Charter School</t>
  </si>
  <si>
    <t>FirstLine Schools, Inc.</t>
  </si>
  <si>
    <t>2319 Valence St.</t>
  </si>
  <si>
    <t>Ken Kostrzewa</t>
  </si>
  <si>
    <t>kkostrzewa</t>
  </si>
  <si>
    <t>504-304-3532</t>
  </si>
  <si>
    <t>058360026</t>
  </si>
  <si>
    <t>Esperanza Charter School</t>
  </si>
  <si>
    <t xml:space="preserve">4407 S. Carrollton Ave. </t>
  </si>
  <si>
    <t>208034020</t>
  </si>
  <si>
    <t>None. (unknown Building)</t>
  </si>
  <si>
    <t>2800 Lawrence Rd</t>
  </si>
  <si>
    <t>BESE</t>
  </si>
  <si>
    <t>079224021</t>
  </si>
  <si>
    <t>International School of Louisiana</t>
  </si>
  <si>
    <t>1400 Camp Street</t>
  </si>
  <si>
    <t>Aviva Le</t>
  </si>
  <si>
    <t>ale@isl-edu.org</t>
  </si>
  <si>
    <t>504-654-1088</t>
  </si>
  <si>
    <t>065900064</t>
  </si>
  <si>
    <t>Morris Jeff Community School (NEW LOCATION)</t>
  </si>
  <si>
    <t>2428 Napoleon Ave</t>
  </si>
  <si>
    <t>x</t>
  </si>
  <si>
    <t>137940036</t>
  </si>
  <si>
    <t>None. (Private space once rented by New Beginnngs)</t>
  </si>
  <si>
    <t>Prince of Peace Lutheran Church</t>
  </si>
  <si>
    <t>9301 Chef Menteur Hwy</t>
  </si>
  <si>
    <t>216071041</t>
  </si>
  <si>
    <t>OPSB Central Office</t>
  </si>
  <si>
    <t>3520 General DeGaulle Dr.</t>
  </si>
  <si>
    <t>Wayne DeLarge</t>
  </si>
  <si>
    <t>Wayne_DeLarge@nops.k12.la.us</t>
  </si>
  <si>
    <t>143575023</t>
  </si>
  <si>
    <t>H.C. Schaumburg Elementary School (July 2013)</t>
  </si>
  <si>
    <t>9501 Grant St.</t>
  </si>
  <si>
    <t>(July 2013) Taylor Alston</t>
  </si>
  <si>
    <t>504-367-3307</t>
  </si>
  <si>
    <t>5/23/13</t>
  </si>
  <si>
    <t>176162035</t>
  </si>
  <si>
    <t>Edward Hynes Charter School</t>
  </si>
  <si>
    <t>Hynes Charter School Corperation</t>
  </si>
  <si>
    <t>990 Harrison Ave</t>
  </si>
  <si>
    <t>Michelle Douglas</t>
  </si>
  <si>
    <t>michelle_douglas@nops.k12.la.us</t>
  </si>
  <si>
    <t>504-324-7160</t>
  </si>
  <si>
    <t>219255012</t>
  </si>
  <si>
    <t>Alice M. Harte Elementary School</t>
  </si>
  <si>
    <t>4422 General Meyer Ave.</t>
  </si>
  <si>
    <t>Jamar Mckneely</t>
  </si>
  <si>
    <t>Jamar.Mckneely@theacsa.org</t>
  </si>
  <si>
    <t>504-373-6281</t>
  </si>
  <si>
    <t>211984034</t>
  </si>
  <si>
    <t>Dwight D. Eisenhower Elementary School</t>
  </si>
  <si>
    <t>3700 Tall Pine Dr.</t>
  </si>
  <si>
    <t>Deanna Rogers</t>
  </si>
  <si>
    <t>deanna.rogers@theacsa.org</t>
  </si>
  <si>
    <t>504-398-7125</t>
  </si>
  <si>
    <t>185585017</t>
  </si>
  <si>
    <t>Andrew H. Wilson Charter School</t>
  </si>
  <si>
    <t>Broadmoor Charter School Board, Inc.</t>
  </si>
  <si>
    <t>3617 General Pershing St.</t>
  </si>
  <si>
    <t>Logan Crowe</t>
  </si>
  <si>
    <t>logan.crowe@wilsoncharterschool.org</t>
  </si>
  <si>
    <t>504-822-4117</t>
  </si>
  <si>
    <t>184267011</t>
  </si>
  <si>
    <t>S.J. Green Charter School (Irrigation only)</t>
  </si>
  <si>
    <t>073501023</t>
  </si>
  <si>
    <t>Lafayette Academy</t>
  </si>
  <si>
    <t>2727 S. Carrollton Ave.</t>
  </si>
  <si>
    <t>188047016</t>
  </si>
  <si>
    <t>Mildred Osborne Elementary School (July 2013)</t>
  </si>
  <si>
    <t>6701 Curran Blvd</t>
  </si>
  <si>
    <t>(July 2013) Andrew Shahan</t>
  </si>
  <si>
    <t>005314021</t>
  </si>
  <si>
    <t>Warren Easton Senior High Charter School</t>
  </si>
  <si>
    <t>Warren Easton Senior High School Foundation, Inc.</t>
  </si>
  <si>
    <t>3019 Canal Street</t>
  </si>
  <si>
    <t>Alexnia Medley</t>
  </si>
  <si>
    <t>alexina_medley@opsb.us</t>
  </si>
  <si>
    <t>504-324-7400</t>
  </si>
  <si>
    <t>211039023</t>
  </si>
  <si>
    <t>Paul B. Habans Elementary School (July 2013)</t>
  </si>
  <si>
    <t>3819 Herschel St.</t>
  </si>
  <si>
    <t>(July 2013) Litouri Smith</t>
  </si>
  <si>
    <t>504-941-1810</t>
  </si>
  <si>
    <t>148645020</t>
  </si>
  <si>
    <t>Einstein Charter School</t>
  </si>
  <si>
    <t>5100 Cannes Street</t>
  </si>
  <si>
    <t>70129</t>
  </si>
  <si>
    <t>Shawn Toranto</t>
  </si>
  <si>
    <t>shawn_toranto@nops.k12.la.us</t>
  </si>
  <si>
    <t>027942037</t>
  </si>
  <si>
    <t>Sophie B. Wright Learning Academy (MOVING)</t>
  </si>
  <si>
    <t>Institute for Academic Excellence</t>
  </si>
  <si>
    <t>1426 Napoleon Ave</t>
  </si>
  <si>
    <t>072938029</t>
  </si>
  <si>
    <t>McDonogh #28 City Park Academy</t>
  </si>
  <si>
    <t xml:space="preserve">New Orleans Charter Schools Foundation </t>
  </si>
  <si>
    <t xml:space="preserve">2733 Esplanade Ave. </t>
  </si>
  <si>
    <t>Christine F. Mitchell</t>
  </si>
  <si>
    <t>christine.mitchell@mcpa-no.org</t>
  </si>
  <si>
    <t>504-363-6285</t>
  </si>
  <si>
    <t>184403027</t>
  </si>
  <si>
    <t>McDonogh #35 Career Academy</t>
  </si>
  <si>
    <t>1331 Kerlerec St</t>
  </si>
  <si>
    <t>John Green</t>
  </si>
  <si>
    <t>john_green@opsb.us</t>
  </si>
  <si>
    <t>504-324-7200</t>
  </si>
  <si>
    <t>065626021</t>
  </si>
  <si>
    <t>None. (Drew/Washington building under construction)</t>
  </si>
  <si>
    <t>3819 St. Claude Avenue</t>
  </si>
  <si>
    <t>179774027</t>
  </si>
  <si>
    <t>New Orleans Center for the Creative Arts</t>
  </si>
  <si>
    <t>The NOCCA Board</t>
  </si>
  <si>
    <t>2800 Chartres St</t>
  </si>
  <si>
    <t>Betty Coulon</t>
  </si>
  <si>
    <t>504-940-2787</t>
  </si>
  <si>
    <t>176009032</t>
  </si>
  <si>
    <t xml:space="preserve">Medard H. Nelson Elementary School </t>
  </si>
  <si>
    <t>3121 St. Bernard Ave.</t>
  </si>
  <si>
    <t>012363028</t>
  </si>
  <si>
    <t>Benjamin Franklin Elementary</t>
  </si>
  <si>
    <t>1116 Jefferson Ave.</t>
  </si>
  <si>
    <t>Charlotte Matthew</t>
  </si>
  <si>
    <t>charlotte_matthew@opsb.us</t>
  </si>
  <si>
    <t>504-304-3932</t>
  </si>
  <si>
    <t>183466010</t>
  </si>
  <si>
    <t>James M. Singleton Charter School</t>
  </si>
  <si>
    <t>Dryades Young Men's Christian Association (YMCA)</t>
  </si>
  <si>
    <t>2220 Oretha C. Haley</t>
  </si>
  <si>
    <t>Delwin Davis</t>
  </si>
  <si>
    <t>dd.ans@dryades.ymca.com</t>
  </si>
  <si>
    <t>504-570-8745</t>
  </si>
  <si>
    <t>216425067</t>
  </si>
  <si>
    <t>185760013</t>
  </si>
  <si>
    <t>Mahalia Jackson Elementary (**Shares w/ Private Biz.)</t>
  </si>
  <si>
    <t>2405 Jackson Ave.</t>
  </si>
  <si>
    <t>Lakeysha London</t>
  </si>
  <si>
    <t>lakeysha_london@opsb.us</t>
  </si>
  <si>
    <t>504-359-6950</t>
  </si>
  <si>
    <t>092783028</t>
  </si>
  <si>
    <t>Mary Bethune Elementary</t>
  </si>
  <si>
    <t>4040 Eagle St.</t>
  </si>
  <si>
    <t>Mary Haynes-Smith</t>
  </si>
  <si>
    <t>mary_haynes-smith@opsb.us</t>
  </si>
  <si>
    <t>504-324-7076</t>
  </si>
  <si>
    <t>148827035</t>
  </si>
  <si>
    <t>Benjamin Banneker Elementary School</t>
  </si>
  <si>
    <t>421 Burdette St.</t>
  </si>
  <si>
    <t>Tracy Tinguee</t>
  </si>
  <si>
    <t>504-373-6203</t>
  </si>
  <si>
    <t>125183041</t>
  </si>
  <si>
    <t>New Orleans East Educational Center</t>
  </si>
  <si>
    <t>10901 Chef Menteur Hwy.</t>
  </si>
  <si>
    <t>141344043</t>
  </si>
  <si>
    <t>Lycee Francais de la Nouvelle Orleans - PK-2</t>
  </si>
  <si>
    <t>Lycee Francais de la Nouvelle Orleans, Inc.</t>
  </si>
  <si>
    <t>5951 Patton Street</t>
  </si>
  <si>
    <t>Gisele Schexnider</t>
  </si>
  <si>
    <t>gschexnider@lfno.org</t>
  </si>
  <si>
    <t>504-861-1601</t>
  </si>
  <si>
    <t xml:space="preserve">Only 11Months </t>
  </si>
  <si>
    <t>151048022</t>
  </si>
  <si>
    <t>Sylvanie Williams College Prep</t>
  </si>
  <si>
    <t xml:space="preserve">3127 M. L. King Blvd. </t>
  </si>
  <si>
    <t>Justin Kless</t>
  </si>
  <si>
    <t>jkless@nolacollegeprep.org</t>
  </si>
  <si>
    <t>504-522-0100</t>
  </si>
  <si>
    <t>090908028</t>
  </si>
  <si>
    <t>International High School of New Orleans</t>
  </si>
  <si>
    <t>Voices for International Business and Education</t>
  </si>
  <si>
    <t>727 Carondelet Street</t>
  </si>
  <si>
    <t>Nancy Ryan</t>
  </si>
  <si>
    <t>nan.ryan@ihsnola.org</t>
  </si>
  <si>
    <t>504-613-5706</t>
  </si>
  <si>
    <t>029412020</t>
  </si>
  <si>
    <t>John McDonogh High School</t>
  </si>
  <si>
    <t>Future Is Now Schools: New Orleans, Inc.</t>
  </si>
  <si>
    <t>2426 Esplanade Avenue</t>
  </si>
  <si>
    <t>Marvin Thompson</t>
  </si>
  <si>
    <t>mthompson@finschools.org</t>
  </si>
  <si>
    <t>504-366-8095</t>
  </si>
  <si>
    <t>164277048</t>
  </si>
  <si>
    <t>Audubon Charter School (PK-3rd) (MOVING)</t>
  </si>
  <si>
    <t>719 S. Carrollton Ave.</t>
  </si>
  <si>
    <t>Janice A. Dupuy</t>
  </si>
  <si>
    <t>janice_dupuy@auduboncharter.com</t>
  </si>
  <si>
    <t>504-324-7110</t>
  </si>
  <si>
    <t>207393027</t>
  </si>
  <si>
    <t>None. (Henderson School Building)</t>
  </si>
  <si>
    <t>1912 L.B. Landry Ave.</t>
  </si>
  <si>
    <t>064665042</t>
  </si>
  <si>
    <t>Joseph Clark High School</t>
  </si>
  <si>
    <t>1301 N. Derbigny St.</t>
  </si>
  <si>
    <t>Erin Threatt</t>
  </si>
  <si>
    <t>ethreatt@firstlineschools.org</t>
  </si>
  <si>
    <t>504-941-1694</t>
  </si>
  <si>
    <t>181999011</t>
  </si>
  <si>
    <t>Edgar P. Harney Spirit of Excellence Academy</t>
  </si>
  <si>
    <t>Spirit of Excellence Academy, Inc.</t>
  </si>
  <si>
    <t>2503 Willow Street</t>
  </si>
  <si>
    <t>Melissa Forcier</t>
  </si>
  <si>
    <t>504-373-6230</t>
  </si>
  <si>
    <t>061972022</t>
  </si>
  <si>
    <t>John Dibert Community School</t>
  </si>
  <si>
    <t>4217 Orleans Avenue</t>
  </si>
  <si>
    <t>Catherine James</t>
  </si>
  <si>
    <t>cjames@firstlineschools.org</t>
  </si>
  <si>
    <t>504-941-0237</t>
  </si>
  <si>
    <t>148511038</t>
  </si>
  <si>
    <t>Success Preparatory Academy</t>
  </si>
  <si>
    <t>2011 Bienville Street</t>
  </si>
  <si>
    <t>Niloy Gangopadhyay/
St. Claire Adriaan</t>
  </si>
  <si>
    <t>ngangopadhyay@successpreparatory.org
sadriaan@successpreparatory.org</t>
  </si>
  <si>
    <t>504-909-6275</t>
  </si>
  <si>
    <t>143166030</t>
  </si>
  <si>
    <t>2625 Thalia St</t>
  </si>
  <si>
    <t>156204018</t>
  </si>
  <si>
    <t>186973010</t>
  </si>
  <si>
    <t>Lagniappe Academies of New Orleans</t>
  </si>
  <si>
    <t>Lagniappe Academies of New Orleans, Inc.</t>
  </si>
  <si>
    <t>1501 St. Louis Street</t>
  </si>
  <si>
    <t>Kendall Petri</t>
  </si>
  <si>
    <t>kpetri@lagniappeacademies.org</t>
  </si>
  <si>
    <t>504-355-0950</t>
  </si>
  <si>
    <t>839234030</t>
  </si>
  <si>
    <t>Pierre A. Capdau Learning Academy (NEW LOCATION)</t>
  </si>
  <si>
    <t>4621 Canal St</t>
  </si>
  <si>
    <t>188182025</t>
  </si>
  <si>
    <t>Reed Elementary School (Little Woods Building)</t>
  </si>
  <si>
    <t>10200 Curran Blvd.</t>
  </si>
  <si>
    <t>Hector Ulloa</t>
  </si>
  <si>
    <t>hulloa@renewschools.org</t>
  </si>
  <si>
    <t>504-717-6543</t>
  </si>
  <si>
    <t xml:space="preserve">Only 1 Month </t>
  </si>
  <si>
    <t>079543020</t>
  </si>
  <si>
    <t>New Orleans Science &amp; Math High School</t>
  </si>
  <si>
    <t>Advocates for Schience and mathematics Education, Inc.</t>
  </si>
  <si>
    <t>5625 Loyola Avenue</t>
  </si>
  <si>
    <t>Barbara MacPhee</t>
  </si>
  <si>
    <t>bmacphee1@noscihigh.org</t>
  </si>
  <si>
    <t>504-324-7061</t>
  </si>
  <si>
    <t>131677027</t>
  </si>
  <si>
    <t>Sophie B. Wright Learning Academy (NEW LOCATION)</t>
  </si>
  <si>
    <t>1800 Monroe St.</t>
  </si>
  <si>
    <t>Sharon Latten Clark</t>
  </si>
  <si>
    <t>sharon_clark@sbwcharter.org</t>
  </si>
  <si>
    <t>504-304-3915</t>
  </si>
  <si>
    <t>088054021</t>
  </si>
  <si>
    <t>KIPP Believe College Prep</t>
  </si>
  <si>
    <t>1607 S. Carrolton Ave.</t>
  </si>
  <si>
    <t>Kyle Jones</t>
  </si>
  <si>
    <t>kjones@kippbelieve.org</t>
  </si>
  <si>
    <t>504-304-8857</t>
  </si>
  <si>
    <t>027978027</t>
  </si>
  <si>
    <t>1411 S Robertson St</t>
  </si>
  <si>
    <t>216418037</t>
  </si>
  <si>
    <t>143291030</t>
  </si>
  <si>
    <t>087622026</t>
  </si>
  <si>
    <t>144578030</t>
  </si>
  <si>
    <t>201840021</t>
  </si>
  <si>
    <t>Harriet Tubman Charter School</t>
  </si>
  <si>
    <t>Crescent City Schools</t>
  </si>
  <si>
    <t>2013 General Meyer Ave.</t>
  </si>
  <si>
    <t>Julie Lause</t>
  </si>
  <si>
    <t>jlause@crescentcityschools.org</t>
  </si>
  <si>
    <t>504-227-3800</t>
  </si>
  <si>
    <t>079177023</t>
  </si>
  <si>
    <t>820 Jackson Avenue</t>
  </si>
  <si>
    <t>188185010</t>
  </si>
  <si>
    <t>Akili Academy of New Orleans  (NEW LOCATION)</t>
  </si>
  <si>
    <t>3811 N. Galvez St</t>
  </si>
  <si>
    <t>Julie MacFetters</t>
  </si>
  <si>
    <t>jmacfetters@crescentcityschools.org</t>
  </si>
  <si>
    <t>504-355-4172</t>
  </si>
  <si>
    <t>035732027</t>
  </si>
  <si>
    <t>ReNEW Accelerated High School</t>
  </si>
  <si>
    <t xml:space="preserve">3649 Laurel St. </t>
  </si>
  <si>
    <t>Vasy McCoy</t>
  </si>
  <si>
    <t>vmccoy@renewschools.org</t>
  </si>
  <si>
    <t>504-289-5893</t>
  </si>
  <si>
    <t>143158038</t>
  </si>
  <si>
    <t>187752018</t>
  </si>
  <si>
    <t>150429022</t>
  </si>
  <si>
    <t>136923026</t>
  </si>
  <si>
    <t>150428026</t>
  </si>
  <si>
    <t>001380020</t>
  </si>
  <si>
    <t>2101 Freret St</t>
  </si>
  <si>
    <t>187783010</t>
  </si>
  <si>
    <t>187001027</t>
  </si>
  <si>
    <t>Crescent Leadership Academy</t>
  </si>
  <si>
    <t>4300 Almonaster Blvd</t>
  </si>
  <si>
    <t>Rites of Passage c/o Cole Arnold, 2560 Business Pkwy, Suite A, Minden, NV 89423</t>
  </si>
  <si>
    <t>Dr. Chauncey Nash</t>
  </si>
  <si>
    <t>504-940-2701</t>
  </si>
  <si>
    <t>044658039</t>
  </si>
  <si>
    <t xml:space="preserve">Gentilly Terrace Elementary School </t>
  </si>
  <si>
    <t>4720 Painters Street</t>
  </si>
  <si>
    <t>219167016</t>
  </si>
  <si>
    <t>None. (Schwarz School Building)</t>
  </si>
  <si>
    <t>709 Park Blvd.</t>
  </si>
  <si>
    <t>504-941-1852</t>
  </si>
  <si>
    <t>088065023</t>
  </si>
  <si>
    <t>Audubon Charter (Pk-3)(FUTURE LOCATION)</t>
  </si>
  <si>
    <t>1111 Milan St</t>
  </si>
  <si>
    <t>Alisa Dupre</t>
  </si>
  <si>
    <t>alisa_dupre@auduboncharter.com</t>
  </si>
  <si>
    <t>504-324-7115</t>
  </si>
  <si>
    <t>010379024</t>
  </si>
  <si>
    <t>None. (Andrew J Bell building)</t>
  </si>
  <si>
    <t>2116 Ursulines</t>
  </si>
  <si>
    <t>186252011</t>
  </si>
  <si>
    <t>3036 Iberville St</t>
  </si>
  <si>
    <t>070974028</t>
  </si>
  <si>
    <t>None. (former N.O. Adult Education Center)</t>
  </si>
  <si>
    <t>1815 St. Claude Ave</t>
  </si>
  <si>
    <t>082537016</t>
  </si>
  <si>
    <t>082537020</t>
  </si>
  <si>
    <t>136105021</t>
  </si>
  <si>
    <t>134659034</t>
  </si>
  <si>
    <t>134659049</t>
  </si>
  <si>
    <t>094488038</t>
  </si>
  <si>
    <t>A.P. Tureaud Elementary School</t>
  </si>
  <si>
    <t>2021 Pauger St.</t>
  </si>
  <si>
    <t>Perretta White-Mitchell</t>
  </si>
  <si>
    <t>504-373-6219</t>
  </si>
  <si>
    <t>136104025</t>
  </si>
  <si>
    <t>183306028</t>
  </si>
  <si>
    <t>105440022</t>
  </si>
  <si>
    <t>041202053</t>
  </si>
  <si>
    <t>4173 Orleans Avenue</t>
  </si>
  <si>
    <t>042732037</t>
  </si>
  <si>
    <t>5/11/2013</t>
  </si>
  <si>
    <t>173333029</t>
  </si>
  <si>
    <t>Lake Forest Elementary Charter School</t>
  </si>
  <si>
    <t>Lake Forest Elementary Charter School Corporation</t>
  </si>
  <si>
    <t>12000 Hayne Blvd.</t>
  </si>
  <si>
    <t>504-826-7140</t>
  </si>
  <si>
    <t>202631027</t>
  </si>
  <si>
    <t>185741019</t>
  </si>
  <si>
    <t>188229017</t>
  </si>
  <si>
    <t>179775023</t>
  </si>
  <si>
    <t>188048012</t>
  </si>
  <si>
    <t>185584010</t>
  </si>
  <si>
    <t>219254016</t>
  </si>
  <si>
    <t>None. (Unknown Building)</t>
  </si>
  <si>
    <t>1000 S. Broad St</t>
  </si>
  <si>
    <t>None. (James Bell Middle Annex Building)</t>
  </si>
  <si>
    <t>1010 N. Galvez</t>
  </si>
  <si>
    <t>188181029</t>
  </si>
  <si>
    <t>188051013</t>
  </si>
  <si>
    <t>Youth Study Center</t>
  </si>
  <si>
    <t>1100 Milton St.</t>
  </si>
  <si>
    <t>Tyrone Casby</t>
  </si>
  <si>
    <t>tyrone_casby@opsb.us</t>
  </si>
  <si>
    <t>504-239-3685</t>
  </si>
  <si>
    <t>1139 Alabo St</t>
  </si>
  <si>
    <t>096278026</t>
  </si>
  <si>
    <t>None. (Booker T. Washington Building)</t>
  </si>
  <si>
    <t>1201 S. Roman St</t>
  </si>
  <si>
    <t>None. (Former Myrtle Banks School)</t>
  </si>
  <si>
    <t>1307 Oretha Castle Haley Blvd.</t>
  </si>
  <si>
    <t>1339 Forstall St</t>
  </si>
  <si>
    <t>078599021</t>
  </si>
  <si>
    <t>1417 St. Phillip Street</t>
  </si>
  <si>
    <t>185717010</t>
  </si>
  <si>
    <t>122089030</t>
  </si>
  <si>
    <t>None. (Served former Bienville School Building)</t>
  </si>
  <si>
    <t>NOT FREE</t>
  </si>
  <si>
    <t>Louisiana Virtual Charter Academy</t>
  </si>
  <si>
    <t>Community School for Apprenticeship Learning, Inc.</t>
  </si>
  <si>
    <t>1477 Louisiana Ave.</t>
  </si>
  <si>
    <t>Perry Daniel</t>
  </si>
  <si>
    <t>pdaniel@k12.com</t>
  </si>
  <si>
    <t>504-322-7543</t>
  </si>
  <si>
    <t>1500 Washington Ave</t>
  </si>
  <si>
    <t>RESEARCH</t>
  </si>
  <si>
    <t>NET Charter School</t>
  </si>
  <si>
    <t>Educators for Quality Alternatives</t>
  </si>
  <si>
    <t>1614 Oretha Castle Haley Blvd.</t>
  </si>
  <si>
    <t>Elizabeth Ostberg</t>
  </si>
  <si>
    <t>eostberg@thenetnola.org</t>
  </si>
  <si>
    <t>504-228-4294</t>
  </si>
  <si>
    <t>None. (former Priestley Building)</t>
  </si>
  <si>
    <t>1619 Leonidas</t>
  </si>
  <si>
    <t>William J. Fischer Elementary School</t>
  </si>
  <si>
    <t>1801 L.B. Landry Ave,</t>
  </si>
  <si>
    <t>Wylene Sorapuru</t>
  </si>
  <si>
    <t>wylene.sorapuru@theacsa.org</t>
  </si>
  <si>
    <t>504-302-7111</t>
  </si>
  <si>
    <t>1901 N. Galvez</t>
  </si>
  <si>
    <t>New Orleans Military/Maritime Academy</t>
  </si>
  <si>
    <t>New Orleans Military and Maritime Academy, Inc.</t>
  </si>
  <si>
    <t>2000 Opelousas Ave.</t>
  </si>
  <si>
    <t>Dr. Cecilia Garcia</t>
  </si>
  <si>
    <t>cgarcia@nomma.net</t>
  </si>
  <si>
    <t>504-227-3810</t>
  </si>
  <si>
    <t>None. (former New Orleans Center for Health Careers)</t>
  </si>
  <si>
    <t>2009 Palmyra</t>
  </si>
  <si>
    <t>212905030</t>
  </si>
  <si>
    <t>120453021</t>
  </si>
  <si>
    <t>None. (Vacant Lot)</t>
  </si>
  <si>
    <t>211 S. Lopez</t>
  </si>
  <si>
    <t>2118 St. Anthony St</t>
  </si>
  <si>
    <t>143293028</t>
  </si>
  <si>
    <t>2132 Ursulines</t>
  </si>
  <si>
    <t>None. (former John Noble building)</t>
  </si>
  <si>
    <t>2201 Debreuil</t>
  </si>
  <si>
    <t>None. (on CAM as Adolescent Center)</t>
  </si>
  <si>
    <t>2217 Laurel St.</t>
  </si>
  <si>
    <t>183465014</t>
  </si>
  <si>
    <t>2300 Dumaine</t>
  </si>
  <si>
    <t>Crocker Arts and Technology School (CHANGING OPERATOR)</t>
  </si>
  <si>
    <t>Advocacy for the Arts and Technology in New Orleans, Louisiana, Inc.</t>
  </si>
  <si>
    <t>2301 Marengo St</t>
  </si>
  <si>
    <t>A. Charmaine Robertson</t>
  </si>
  <si>
    <t>crockernola@aol.com</t>
  </si>
  <si>
    <t>504-373-6223</t>
  </si>
  <si>
    <t>ENCORE Academy</t>
  </si>
  <si>
    <t>ENCORE Learning</t>
  </si>
  <si>
    <t>Terri L. Smith</t>
  </si>
  <si>
    <t>encorelearning@gmail.com</t>
  </si>
  <si>
    <t>504-444-2224</t>
  </si>
  <si>
    <t>None. (former Mondy building)</t>
  </si>
  <si>
    <t>2327 St. Phillip St</t>
  </si>
  <si>
    <t>2600 S. Rocheblave St</t>
  </si>
  <si>
    <t>None. (former Thomy Lafon School)</t>
  </si>
  <si>
    <t>2601 7th St</t>
  </si>
  <si>
    <t>Murray Henderson Elementary School (CLOSING)</t>
  </si>
  <si>
    <t>2701 Lawrence St.</t>
  </si>
  <si>
    <t>Beverly Johnson-Jelks</t>
  </si>
  <si>
    <t>504-373-6241</t>
  </si>
  <si>
    <t>179818024</t>
  </si>
  <si>
    <t>AT CARVER</t>
  </si>
  <si>
    <t>McDonogh #42 Elementary Charter School (NEW LOCATION)</t>
  </si>
  <si>
    <t>3059 Higgins Blvd</t>
  </si>
  <si>
    <t>(July 2013) Fran Trujillo</t>
  </si>
  <si>
    <t>152068027</t>
  </si>
  <si>
    <t>None. (Howard #2/N.O. Free School Building)</t>
  </si>
  <si>
    <t>3601 Camp St</t>
  </si>
  <si>
    <t>061924047</t>
  </si>
  <si>
    <t>135893026</t>
  </si>
  <si>
    <t>083171015</t>
  </si>
  <si>
    <t>083171020</t>
  </si>
  <si>
    <t>LEFT OPEN</t>
  </si>
  <si>
    <t>092791035</t>
  </si>
  <si>
    <t xml:space="preserve">RENOVATIONS AT WILLIAM FRANTZ </t>
  </si>
  <si>
    <t>C/O ADAM THOMAS LATHAN</t>
  </si>
  <si>
    <t>P.O. BOX 190308, MOBILE, AL 36619</t>
  </si>
  <si>
    <t>092961023</t>
  </si>
  <si>
    <t>Bricolage Academy</t>
  </si>
  <si>
    <t>Touro Synagogue</t>
  </si>
  <si>
    <t xml:space="preserve">4238 St. Charles </t>
  </si>
  <si>
    <t>Josh Dansen</t>
  </si>
  <si>
    <t>504-539-4505</t>
  </si>
  <si>
    <t>062412020</t>
  </si>
  <si>
    <t>None. (Audubon Charter Building)</t>
  </si>
  <si>
    <t>428 Broadway St.</t>
  </si>
  <si>
    <t>None. (Harte Elementary Building)</t>
  </si>
  <si>
    <t>5300 Berkley Drive</t>
  </si>
  <si>
    <t>171227027</t>
  </si>
  <si>
    <t>AT S.T. REED</t>
  </si>
  <si>
    <t>Intercultural Charter School (July 2013)</t>
  </si>
  <si>
    <t>(July 2013) Shawn Toranto</t>
  </si>
  <si>
    <t>KIPP Renaissance High School</t>
  </si>
  <si>
    <t>5316 Michoud Blvd. (2nd Floor)</t>
  </si>
  <si>
    <t>Cody Yocom/
Jon Robertson</t>
  </si>
  <si>
    <t>cyocum@kippneworleans.org
jrobertson@kippneworleans.org</t>
  </si>
  <si>
    <t>504-373-6255</t>
  </si>
  <si>
    <t>Lycee Francais de la Nouvelle Orleans - PK3</t>
  </si>
  <si>
    <t>5401 S. Claiborne Ave</t>
  </si>
  <si>
    <t>AT SCI ACAD</t>
  </si>
  <si>
    <t>G.W. Carver Collegiate Academy (FUTURE LOCATION)</t>
  </si>
  <si>
    <t>5552 Read Blvd</t>
  </si>
  <si>
    <t>Jerel Bryant</t>
  </si>
  <si>
    <t>jbryant@collegiateacademies.org</t>
  </si>
  <si>
    <t>504-256-9561</t>
  </si>
  <si>
    <t>G.W. Carver Preparatory Academy (FUTURE LOCATION)</t>
  </si>
  <si>
    <t>Ben Davis</t>
  </si>
  <si>
    <t>bdavis@collegiateacademies.org</t>
  </si>
  <si>
    <t>185694010</t>
  </si>
  <si>
    <t>AT OPP (Free)</t>
  </si>
  <si>
    <t>Alternatve Learning Center</t>
  </si>
  <si>
    <t>850 S. White St (OPP)</t>
  </si>
  <si>
    <t>170787048</t>
  </si>
  <si>
    <t>187471019</t>
  </si>
  <si>
    <t>Duplicate</t>
  </si>
  <si>
    <t>RSD Pre-K (NEW LOCATION)</t>
  </si>
  <si>
    <t>F.W. Gregory Elementary School</t>
  </si>
  <si>
    <t>1700 Pratt Dr.</t>
  </si>
  <si>
    <t>Katharine Schweighardt</t>
  </si>
  <si>
    <t>KIPP Believe Primary</t>
  </si>
  <si>
    <t>1700 Pratt Dr. (Building E)</t>
  </si>
  <si>
    <t>sgreenberg@kippneworleans.org</t>
  </si>
  <si>
    <t>504-266-2050</t>
  </si>
  <si>
    <t>Akili Academy of New Orleans  (MOVING)</t>
  </si>
  <si>
    <t>1700 Pratt Drive</t>
  </si>
  <si>
    <t>188240025</t>
  </si>
  <si>
    <t>KIPP New Orleans Leadership Academy (FUTURE LOCATION)</t>
  </si>
  <si>
    <t>2300 St. Claude Ave.</t>
  </si>
  <si>
    <t>Jared Lamb/
Colin Smith</t>
  </si>
  <si>
    <t>jlamb@kippneworleans.org 
csmith@kippneworleans.org</t>
  </si>
  <si>
    <t>No Usage</t>
  </si>
  <si>
    <t>KIPP New Orleans Leadership Primary (FUTURE LOCATION)</t>
  </si>
  <si>
    <t>Colin Smith</t>
  </si>
  <si>
    <t>csmith@kippneworleans.org</t>
  </si>
  <si>
    <t>504-373-6256</t>
  </si>
  <si>
    <t>Homer Plessy Community School (WITH ARISE ACADEMY)</t>
  </si>
  <si>
    <t>Citizens Committee on Education</t>
  </si>
  <si>
    <t>Sara Leikin</t>
  </si>
  <si>
    <t>sara@plessyschool.org</t>
  </si>
  <si>
    <t>504-421-5711</t>
  </si>
  <si>
    <t>No. of
Accts.</t>
  </si>
  <si>
    <t>Actual bill will be close to the average of the two years' Grand Totals because the water usage will happen in two different years at different rates. For the next 7 years the Sewerage and Water Board rates will increase by 10% on January 1st.</t>
  </si>
  <si>
    <t>AT GREGORY</t>
  </si>
  <si>
    <t>RSD Pre-K</t>
  </si>
  <si>
    <t>2300 General Taylor</t>
  </si>
  <si>
    <t>AT CROCKER</t>
  </si>
  <si>
    <t>AT ARISE</t>
  </si>
  <si>
    <t>Jethro Celestin</t>
  </si>
  <si>
    <t>jcelestin@lfno.org</t>
  </si>
  <si>
    <t>504-620-5500</t>
  </si>
  <si>
    <t>071903027</t>
  </si>
  <si>
    <t>None. (Audubon Charter Building - UNDER CONSTRUCTION)</t>
  </si>
  <si>
    <t>6/10/13</t>
  </si>
  <si>
    <t>188094014</t>
  </si>
  <si>
    <t>150236034</t>
  </si>
  <si>
    <t>None. (Our Lady of Lourdes Catholic Church - former Sojourner Truth Academy)</t>
  </si>
  <si>
    <t>Archdiocese of New Orleans</t>
  </si>
  <si>
    <t>179394015</t>
  </si>
  <si>
    <t>City of New Orleans</t>
  </si>
  <si>
    <t>Lee Mitchell</t>
  </si>
  <si>
    <t>lmitchell@millermccoy.org</t>
  </si>
  <si>
    <t>Justin Pickel</t>
  </si>
  <si>
    <t>jpickel@collegiateacademies.org</t>
  </si>
  <si>
    <t>504-373-6264</t>
  </si>
  <si>
    <t xml:space="preserve">Better Choice Foundation (July 2013) </t>
  </si>
  <si>
    <t>Crescent City Schools (July 2013)</t>
  </si>
  <si>
    <t>ReNEW Schools (July 2013)</t>
  </si>
  <si>
    <t>Einstein Group (Juy 2013)</t>
  </si>
  <si>
    <t>Einstein Group, Inc.</t>
  </si>
  <si>
    <t>None. (Sophie B. Wright Building - Under Construction)</t>
  </si>
  <si>
    <t>504-324-7450</t>
  </si>
  <si>
    <t>504-570-6001</t>
  </si>
  <si>
    <t>Thomas Stevens</t>
  </si>
  <si>
    <t>thomas.stevens@newbeginningsnola.net</t>
  </si>
  <si>
    <t>504-723-1471</t>
  </si>
  <si>
    <t>Mr. St. Cyr</t>
  </si>
  <si>
    <t>bstcyr@lakeforestcharter.org</t>
  </si>
  <si>
    <t>Shawne Favre</t>
  </si>
  <si>
    <t>sfavre@mlknola.org</t>
  </si>
  <si>
    <t>504-940-2016</t>
  </si>
  <si>
    <t>136561027</t>
  </si>
  <si>
    <t>2518 Barracks St</t>
  </si>
  <si>
    <t>None. (former McDonogh #42 building - Under Construction)</t>
  </si>
  <si>
    <t>4117 Baudin St</t>
  </si>
  <si>
    <t>James Fulton</t>
  </si>
  <si>
    <t>james.fulton@choiceschoolsno.org</t>
  </si>
  <si>
    <t>504-861-0659</t>
  </si>
  <si>
    <t>Joelel</t>
  </si>
  <si>
    <t>187942026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</si>
</sst>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Wingdings"/>
      <charset val="2"/>
    </font>
    <font>
      <sz val="10"/>
      <name val="Calibri"/>
      <family val="2"/>
      <scheme val="minor"/>
    </font>
    <font>
      <sz val="10"/>
      <color theme="1"/>
      <name val="Wingdings"/>
      <charset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2A0E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B9AE7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6A5775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44EA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C5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28EB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A87E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/>
    <xf numFmtId="1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/>
    <xf numFmtId="164" fontId="0" fillId="0" borderId="0" xfId="0" applyNumberFormat="1" applyProtection="1"/>
    <xf numFmtId="0" fontId="0" fillId="0" borderId="5" xfId="0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0" fillId="2" borderId="5" xfId="0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4" borderId="0" xfId="0" applyNumberFormat="1" applyFill="1" applyProtection="1"/>
    <xf numFmtId="0" fontId="0" fillId="4" borderId="0" xfId="0" applyFill="1" applyProtection="1"/>
    <xf numFmtId="0" fontId="0" fillId="0" borderId="0" xfId="0" applyBorder="1"/>
    <xf numFmtId="1" fontId="4" fillId="0" borderId="0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wrapText="1"/>
    </xf>
    <xf numFmtId="49" fontId="5" fillId="5" borderId="15" xfId="0" applyNumberFormat="1" applyFont="1" applyFill="1" applyBorder="1" applyAlignment="1" applyProtection="1">
      <alignment horizontal="center" wrapText="1"/>
    </xf>
    <xf numFmtId="49" fontId="5" fillId="5" borderId="15" xfId="0" applyNumberFormat="1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 applyProtection="1">
      <alignment horizontal="center"/>
    </xf>
    <xf numFmtId="1" fontId="4" fillId="6" borderId="16" xfId="0" applyNumberFormat="1" applyFont="1" applyFill="1" applyBorder="1" applyAlignment="1"/>
    <xf numFmtId="1" fontId="4" fillId="6" borderId="16" xfId="0" applyNumberFormat="1" applyFont="1" applyFill="1" applyBorder="1" applyAlignment="1">
      <alignment horizontal="center"/>
    </xf>
    <xf numFmtId="0" fontId="4" fillId="6" borderId="16" xfId="0" applyFont="1" applyFill="1" applyBorder="1" applyAlignment="1"/>
    <xf numFmtId="3" fontId="4" fillId="6" borderId="16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7" fillId="0" borderId="16" xfId="0" applyNumberFormat="1" applyFont="1" applyFill="1" applyBorder="1" applyAlignment="1" applyProtection="1">
      <alignment horizontal="left"/>
    </xf>
    <xf numFmtId="0" fontId="8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left"/>
    </xf>
    <xf numFmtId="1" fontId="4" fillId="0" borderId="16" xfId="0" applyNumberFormat="1" applyFont="1" applyFill="1" applyBorder="1" applyAlignment="1"/>
    <xf numFmtId="0" fontId="7" fillId="0" borderId="16" xfId="0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/>
    <xf numFmtId="3" fontId="4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</xf>
    <xf numFmtId="49" fontId="7" fillId="0" borderId="16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center"/>
    </xf>
    <xf numFmtId="0" fontId="7" fillId="7" borderId="16" xfId="0" applyNumberFormat="1" applyFont="1" applyFill="1" applyBorder="1" applyAlignment="1" applyProtection="1">
      <alignment horizontal="left"/>
    </xf>
    <xf numFmtId="0" fontId="8" fillId="7" borderId="16" xfId="0" applyFont="1" applyFill="1" applyBorder="1" applyAlignment="1">
      <alignment horizontal="center" vertical="center"/>
    </xf>
    <xf numFmtId="14" fontId="4" fillId="7" borderId="16" xfId="0" applyNumberFormat="1" applyFont="1" applyFill="1" applyBorder="1" applyAlignment="1">
      <alignment horizontal="center"/>
    </xf>
    <xf numFmtId="49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/>
    <xf numFmtId="0" fontId="4" fillId="7" borderId="16" xfId="0" applyFont="1" applyFill="1" applyBorder="1" applyAlignment="1"/>
    <xf numFmtId="0" fontId="7" fillId="7" borderId="16" xfId="0" applyFont="1" applyFill="1" applyBorder="1" applyAlignment="1">
      <alignment horizontal="left"/>
    </xf>
    <xf numFmtId="1" fontId="4" fillId="7" borderId="16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wrapText="1"/>
    </xf>
    <xf numFmtId="3" fontId="4" fillId="7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0" fontId="7" fillId="8" borderId="16" xfId="0" applyNumberFormat="1" applyFont="1" applyFill="1" applyBorder="1" applyAlignment="1" applyProtection="1">
      <alignment horizontal="left"/>
    </xf>
    <xf numFmtId="0" fontId="8" fillId="8" borderId="16" xfId="0" applyFont="1" applyFill="1" applyBorder="1" applyAlignment="1">
      <alignment horizontal="center" vertical="center"/>
    </xf>
    <xf numFmtId="14" fontId="4" fillId="8" borderId="16" xfId="0" applyNumberFormat="1" applyFont="1" applyFill="1" applyBorder="1" applyAlignment="1">
      <alignment horizontal="center"/>
    </xf>
    <xf numFmtId="49" fontId="4" fillId="8" borderId="16" xfId="0" applyNumberFormat="1" applyFont="1" applyFill="1" applyBorder="1" applyAlignment="1">
      <alignment horizontal="center"/>
    </xf>
    <xf numFmtId="1" fontId="4" fillId="8" borderId="16" xfId="0" applyNumberFormat="1" applyFont="1" applyFill="1" applyBorder="1" applyAlignment="1"/>
    <xf numFmtId="49" fontId="4" fillId="8" borderId="16" xfId="0" applyNumberFormat="1" applyFont="1" applyFill="1" applyBorder="1" applyAlignment="1"/>
    <xf numFmtId="0" fontId="7" fillId="8" borderId="16" xfId="0" applyFont="1" applyFill="1" applyBorder="1" applyAlignment="1">
      <alignment horizontal="left"/>
    </xf>
    <xf numFmtId="0" fontId="4" fillId="8" borderId="16" xfId="0" applyFont="1" applyFill="1" applyBorder="1" applyAlignment="1"/>
    <xf numFmtId="1" fontId="4" fillId="8" borderId="16" xfId="0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3" fontId="4" fillId="8" borderId="16" xfId="0" applyNumberFormat="1" applyFont="1" applyFill="1" applyBorder="1" applyAlignment="1">
      <alignment horizontal="right"/>
    </xf>
    <xf numFmtId="0" fontId="7" fillId="9" borderId="16" xfId="0" applyNumberFormat="1" applyFont="1" applyFill="1" applyBorder="1" applyAlignment="1" applyProtection="1">
      <alignment horizontal="left"/>
    </xf>
    <xf numFmtId="0" fontId="8" fillId="9" borderId="16" xfId="0" applyFont="1" applyFill="1" applyBorder="1" applyAlignment="1">
      <alignment horizontal="center" vertical="center"/>
    </xf>
    <xf numFmtId="14" fontId="7" fillId="9" borderId="16" xfId="0" applyNumberFormat="1" applyFont="1" applyFill="1" applyBorder="1" applyAlignment="1" applyProtection="1">
      <alignment horizontal="center"/>
    </xf>
    <xf numFmtId="49" fontId="7" fillId="9" borderId="16" xfId="0" applyNumberFormat="1" applyFont="1" applyFill="1" applyBorder="1" applyAlignment="1" applyProtection="1">
      <alignment horizontal="center"/>
    </xf>
    <xf numFmtId="1" fontId="4" fillId="9" borderId="16" xfId="0" applyNumberFormat="1" applyFont="1" applyFill="1" applyBorder="1" applyAlignment="1"/>
    <xf numFmtId="49" fontId="7" fillId="9" borderId="16" xfId="0" applyNumberFormat="1" applyFont="1" applyFill="1" applyBorder="1" applyAlignment="1">
      <alignment horizontal="left"/>
    </xf>
    <xf numFmtId="0" fontId="7" fillId="9" borderId="16" xfId="0" applyFont="1" applyFill="1" applyBorder="1" applyAlignment="1">
      <alignment horizontal="left"/>
    </xf>
    <xf numFmtId="49" fontId="7" fillId="9" borderId="16" xfId="0" applyNumberFormat="1" applyFont="1" applyFill="1" applyBorder="1" applyAlignment="1" applyProtection="1">
      <alignment horizontal="left"/>
    </xf>
    <xf numFmtId="1" fontId="4" fillId="9" borderId="16" xfId="0" applyNumberFormat="1" applyFont="1" applyFill="1" applyBorder="1" applyAlignment="1">
      <alignment horizontal="center"/>
    </xf>
    <xf numFmtId="0" fontId="7" fillId="9" borderId="16" xfId="1" applyNumberFormat="1" applyFont="1" applyFill="1" applyBorder="1" applyAlignment="1" applyProtection="1">
      <alignment horizontal="left"/>
    </xf>
    <xf numFmtId="0" fontId="4" fillId="9" borderId="16" xfId="0" applyFont="1" applyFill="1" applyBorder="1" applyAlignment="1"/>
    <xf numFmtId="3" fontId="4" fillId="9" borderId="16" xfId="0" applyNumberFormat="1" applyFont="1" applyFill="1" applyBorder="1" applyAlignment="1">
      <alignment horizontal="right"/>
    </xf>
    <xf numFmtId="3" fontId="7" fillId="9" borderId="16" xfId="0" applyNumberFormat="1" applyFont="1" applyFill="1" applyBorder="1" applyAlignment="1" applyProtection="1">
      <alignment horizontal="right"/>
    </xf>
    <xf numFmtId="0" fontId="7" fillId="10" borderId="16" xfId="0" applyNumberFormat="1" applyFont="1" applyFill="1" applyBorder="1" applyAlignment="1" applyProtection="1">
      <alignment horizontal="left"/>
    </xf>
    <xf numFmtId="0" fontId="8" fillId="10" borderId="16" xfId="0" applyFont="1" applyFill="1" applyBorder="1" applyAlignment="1">
      <alignment horizontal="center" vertical="center"/>
    </xf>
    <xf numFmtId="14" fontId="7" fillId="10" borderId="16" xfId="0" applyNumberFormat="1" applyFont="1" applyFill="1" applyBorder="1" applyAlignment="1" applyProtection="1">
      <alignment horizontal="center"/>
    </xf>
    <xf numFmtId="49" fontId="7" fillId="10" borderId="16" xfId="0" applyNumberFormat="1" applyFont="1" applyFill="1" applyBorder="1" applyAlignment="1" applyProtection="1">
      <alignment horizontal="center"/>
    </xf>
    <xf numFmtId="1" fontId="4" fillId="10" borderId="16" xfId="0" applyNumberFormat="1" applyFont="1" applyFill="1" applyBorder="1" applyAlignment="1"/>
    <xf numFmtId="0" fontId="7" fillId="10" borderId="16" xfId="0" applyFont="1" applyFill="1" applyBorder="1" applyAlignment="1">
      <alignment horizontal="left"/>
    </xf>
    <xf numFmtId="0" fontId="4" fillId="10" borderId="16" xfId="0" applyFont="1" applyFill="1" applyBorder="1" applyAlignment="1"/>
    <xf numFmtId="1" fontId="4" fillId="10" borderId="16" xfId="0" applyNumberFormat="1" applyFont="1" applyFill="1" applyBorder="1" applyAlignment="1">
      <alignment horizontal="center"/>
    </xf>
    <xf numFmtId="0" fontId="7" fillId="10" borderId="16" xfId="1" applyNumberFormat="1" applyFont="1" applyFill="1" applyBorder="1" applyAlignment="1" applyProtection="1">
      <alignment horizontal="left"/>
    </xf>
    <xf numFmtId="3" fontId="4" fillId="10" borderId="16" xfId="0" applyNumberFormat="1" applyFont="1" applyFill="1" applyBorder="1" applyAlignment="1">
      <alignment horizontal="right"/>
    </xf>
    <xf numFmtId="3" fontId="7" fillId="10" borderId="16" xfId="0" applyNumberFormat="1" applyFont="1" applyFill="1" applyBorder="1" applyAlignment="1">
      <alignment horizontal="right"/>
    </xf>
    <xf numFmtId="1" fontId="4" fillId="3" borderId="16" xfId="0" applyNumberFormat="1" applyFont="1" applyFill="1" applyBorder="1" applyAlignment="1"/>
    <xf numFmtId="3" fontId="4" fillId="3" borderId="17" xfId="0" applyNumberFormat="1" applyFont="1" applyFill="1" applyBorder="1" applyAlignment="1">
      <alignment horizontal="right"/>
    </xf>
    <xf numFmtId="1" fontId="7" fillId="3" borderId="1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7" fillId="11" borderId="16" xfId="0" applyNumberFormat="1" applyFont="1" applyFill="1" applyBorder="1" applyAlignment="1" applyProtection="1">
      <alignment horizontal="left"/>
    </xf>
    <xf numFmtId="0" fontId="8" fillId="11" borderId="16" xfId="0" applyFont="1" applyFill="1" applyBorder="1" applyAlignment="1">
      <alignment horizontal="center" vertical="center"/>
    </xf>
    <xf numFmtId="14" fontId="4" fillId="11" borderId="16" xfId="0" applyNumberFormat="1" applyFont="1" applyFill="1" applyBorder="1" applyAlignment="1">
      <alignment horizontal="center"/>
    </xf>
    <xf numFmtId="1" fontId="4" fillId="11" borderId="16" xfId="0" applyNumberFormat="1" applyFont="1" applyFill="1" applyBorder="1" applyAlignment="1"/>
    <xf numFmtId="0" fontId="4" fillId="11" borderId="16" xfId="0" applyFont="1" applyFill="1" applyBorder="1" applyAlignment="1"/>
    <xf numFmtId="0" fontId="7" fillId="11" borderId="16" xfId="0" applyFont="1" applyFill="1" applyBorder="1" applyAlignment="1">
      <alignment horizontal="left"/>
    </xf>
    <xf numFmtId="1" fontId="4" fillId="11" borderId="16" xfId="0" applyNumberFormat="1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3" fontId="4" fillId="11" borderId="16" xfId="0" applyNumberFormat="1" applyFont="1" applyFill="1" applyBorder="1" applyAlignment="1">
      <alignment horizontal="right"/>
    </xf>
    <xf numFmtId="0" fontId="7" fillId="12" borderId="16" xfId="0" applyNumberFormat="1" applyFont="1" applyFill="1" applyBorder="1" applyAlignment="1" applyProtection="1">
      <alignment horizontal="left"/>
    </xf>
    <xf numFmtId="0" fontId="8" fillId="12" borderId="16" xfId="0" applyFont="1" applyFill="1" applyBorder="1" applyAlignment="1">
      <alignment horizontal="center" vertical="center"/>
    </xf>
    <xf numFmtId="14" fontId="7" fillId="12" borderId="16" xfId="0" applyNumberFormat="1" applyFont="1" applyFill="1" applyBorder="1" applyAlignment="1" applyProtection="1">
      <alignment horizontal="center"/>
    </xf>
    <xf numFmtId="49" fontId="7" fillId="12" borderId="16" xfId="0" applyNumberFormat="1" applyFont="1" applyFill="1" applyBorder="1" applyAlignment="1" applyProtection="1">
      <alignment horizontal="center"/>
    </xf>
    <xf numFmtId="1" fontId="4" fillId="12" borderId="16" xfId="0" applyNumberFormat="1" applyFont="1" applyFill="1" applyBorder="1" applyAlignment="1"/>
    <xf numFmtId="0" fontId="7" fillId="12" borderId="16" xfId="0" applyFont="1" applyFill="1" applyBorder="1" applyAlignment="1">
      <alignment horizontal="left"/>
    </xf>
    <xf numFmtId="1" fontId="4" fillId="12" borderId="16" xfId="0" applyNumberFormat="1" applyFont="1" applyFill="1" applyBorder="1" applyAlignment="1">
      <alignment horizontal="center"/>
    </xf>
    <xf numFmtId="0" fontId="7" fillId="12" borderId="16" xfId="0" applyNumberFormat="1" applyFont="1" applyFill="1" applyBorder="1" applyAlignment="1" applyProtection="1">
      <alignment horizontal="left" wrapText="1"/>
    </xf>
    <xf numFmtId="0" fontId="4" fillId="12" borderId="16" xfId="0" applyFont="1" applyFill="1" applyBorder="1" applyAlignment="1"/>
    <xf numFmtId="3" fontId="4" fillId="12" borderId="16" xfId="0" applyNumberFormat="1" applyFont="1" applyFill="1" applyBorder="1" applyAlignment="1">
      <alignment horizontal="right"/>
    </xf>
    <xf numFmtId="3" fontId="7" fillId="12" borderId="16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49" fontId="7" fillId="0" borderId="16" xfId="1" applyNumberFormat="1" applyFont="1" applyFill="1" applyBorder="1" applyAlignment="1" applyProtection="1">
      <alignment horizontal="left"/>
    </xf>
    <xf numFmtId="14" fontId="7" fillId="0" borderId="16" xfId="1" applyNumberFormat="1" applyFont="1" applyFill="1" applyBorder="1" applyAlignment="1" applyProtection="1">
      <alignment horizontal="center"/>
    </xf>
    <xf numFmtId="49" fontId="7" fillId="0" borderId="16" xfId="1" applyNumberFormat="1" applyFont="1" applyFill="1" applyBorder="1" applyAlignment="1" applyProtection="1">
      <alignment horizontal="center"/>
    </xf>
    <xf numFmtId="0" fontId="7" fillId="0" borderId="16" xfId="1" applyFont="1" applyFill="1" applyBorder="1" applyAlignment="1">
      <alignment horizontal="left"/>
    </xf>
    <xf numFmtId="0" fontId="7" fillId="0" borderId="16" xfId="1" applyNumberFormat="1" applyFont="1" applyFill="1" applyBorder="1" applyAlignment="1" applyProtection="1">
      <alignment horizontal="left"/>
    </xf>
    <xf numFmtId="3" fontId="7" fillId="0" borderId="16" xfId="1" applyNumberFormat="1" applyFont="1" applyFill="1" applyBorder="1" applyAlignment="1" applyProtection="1">
      <alignment horizontal="right"/>
    </xf>
    <xf numFmtId="1" fontId="7" fillId="0" borderId="16" xfId="1" applyNumberFormat="1" applyFont="1" applyFill="1" applyBorder="1" applyAlignment="1" applyProtection="1">
      <alignment horizontal="center"/>
    </xf>
    <xf numFmtId="49" fontId="7" fillId="0" borderId="16" xfId="1" applyNumberFormat="1" applyFont="1" applyFill="1" applyBorder="1" applyAlignment="1">
      <alignment horizontal="left"/>
    </xf>
    <xf numFmtId="1" fontId="7" fillId="0" borderId="16" xfId="1" applyNumberFormat="1" applyFont="1" applyFill="1" applyBorder="1" applyAlignment="1" applyProtection="1">
      <alignment horizontal="right"/>
    </xf>
    <xf numFmtId="0" fontId="4" fillId="0" borderId="16" xfId="0" applyFont="1" applyFill="1" applyBorder="1" applyAlignment="1">
      <alignment wrapText="1"/>
    </xf>
    <xf numFmtId="0" fontId="7" fillId="13" borderId="16" xfId="0" applyNumberFormat="1" applyFont="1" applyFill="1" applyBorder="1" applyAlignment="1" applyProtection="1">
      <alignment horizontal="left"/>
    </xf>
    <xf numFmtId="0" fontId="4" fillId="13" borderId="16" xfId="0" applyFont="1" applyFill="1" applyBorder="1" applyAlignment="1">
      <alignment horizontal="center" vertical="center"/>
    </xf>
    <xf numFmtId="14" fontId="4" fillId="13" borderId="16" xfId="0" applyNumberFormat="1" applyFont="1" applyFill="1" applyBorder="1" applyAlignment="1">
      <alignment horizontal="center"/>
    </xf>
    <xf numFmtId="49" fontId="4" fillId="13" borderId="16" xfId="0" applyNumberFormat="1" applyFont="1" applyFill="1" applyBorder="1" applyAlignment="1">
      <alignment horizontal="center"/>
    </xf>
    <xf numFmtId="1" fontId="4" fillId="13" borderId="16" xfId="0" applyNumberFormat="1" applyFont="1" applyFill="1" applyBorder="1" applyAlignment="1"/>
    <xf numFmtId="0" fontId="4" fillId="13" borderId="16" xfId="0" applyFont="1" applyFill="1" applyBorder="1" applyAlignment="1"/>
    <xf numFmtId="165" fontId="4" fillId="13" borderId="16" xfId="0" applyNumberFormat="1" applyFont="1" applyFill="1" applyBorder="1" applyAlignment="1">
      <alignment horizontal="center"/>
    </xf>
    <xf numFmtId="3" fontId="4" fillId="13" borderId="16" xfId="0" applyNumberFormat="1" applyFont="1" applyFill="1" applyBorder="1" applyAlignment="1">
      <alignment horizontal="right"/>
    </xf>
    <xf numFmtId="0" fontId="7" fillId="14" borderId="16" xfId="0" applyNumberFormat="1" applyFont="1" applyFill="1" applyBorder="1" applyAlignment="1" applyProtection="1">
      <alignment horizontal="left"/>
    </xf>
    <xf numFmtId="0" fontId="8" fillId="14" borderId="16" xfId="0" applyFont="1" applyFill="1" applyBorder="1" applyAlignment="1">
      <alignment horizontal="center" vertical="center"/>
    </xf>
    <xf numFmtId="14" fontId="7" fillId="14" borderId="16" xfId="0" applyNumberFormat="1" applyFont="1" applyFill="1" applyBorder="1" applyAlignment="1" applyProtection="1">
      <alignment horizontal="center"/>
    </xf>
    <xf numFmtId="49" fontId="7" fillId="14" borderId="16" xfId="0" applyNumberFormat="1" applyFont="1" applyFill="1" applyBorder="1" applyAlignment="1" applyProtection="1">
      <alignment horizontal="center"/>
    </xf>
    <xf numFmtId="49" fontId="7" fillId="14" borderId="16" xfId="1" applyNumberFormat="1" applyFont="1" applyFill="1" applyBorder="1" applyAlignment="1" applyProtection="1">
      <alignment horizontal="left"/>
    </xf>
    <xf numFmtId="1" fontId="4" fillId="14" borderId="16" xfId="0" applyNumberFormat="1" applyFont="1" applyFill="1" applyBorder="1" applyAlignment="1"/>
    <xf numFmtId="0" fontId="7" fillId="14" borderId="16" xfId="1" applyFont="1" applyFill="1" applyBorder="1" applyAlignment="1">
      <alignment horizontal="left"/>
    </xf>
    <xf numFmtId="0" fontId="7" fillId="14" borderId="16" xfId="2" applyNumberFormat="1" applyFont="1" applyFill="1" applyBorder="1" applyAlignment="1" applyProtection="1">
      <alignment horizontal="left"/>
    </xf>
    <xf numFmtId="1" fontId="4" fillId="14" borderId="16" xfId="0" applyNumberFormat="1" applyFont="1" applyFill="1" applyBorder="1" applyAlignment="1">
      <alignment horizontal="center"/>
    </xf>
    <xf numFmtId="0" fontId="4" fillId="14" borderId="16" xfId="0" applyFont="1" applyFill="1" applyBorder="1" applyAlignment="1"/>
    <xf numFmtId="3" fontId="4" fillId="14" borderId="16" xfId="0" applyNumberFormat="1" applyFont="1" applyFill="1" applyBorder="1" applyAlignment="1">
      <alignment horizontal="right"/>
    </xf>
    <xf numFmtId="3" fontId="7" fillId="14" borderId="16" xfId="0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/>
    <xf numFmtId="0" fontId="7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15" borderId="16" xfId="0" applyNumberFormat="1" applyFont="1" applyFill="1" applyBorder="1" applyAlignment="1" applyProtection="1">
      <alignment horizontal="left"/>
    </xf>
    <xf numFmtId="0" fontId="8" fillId="15" borderId="16" xfId="0" applyFont="1" applyFill="1" applyBorder="1" applyAlignment="1">
      <alignment horizontal="center" vertical="center"/>
    </xf>
    <xf numFmtId="0" fontId="7" fillId="15" borderId="16" xfId="0" applyNumberFormat="1" applyFont="1" applyFill="1" applyBorder="1" applyAlignment="1" applyProtection="1">
      <alignment horizontal="center"/>
    </xf>
    <xf numFmtId="49" fontId="4" fillId="15" borderId="16" xfId="0" applyNumberFormat="1" applyFont="1" applyFill="1" applyBorder="1" applyAlignment="1">
      <alignment horizontal="center"/>
    </xf>
    <xf numFmtId="1" fontId="4" fillId="15" borderId="16" xfId="0" applyNumberFormat="1" applyFont="1" applyFill="1" applyBorder="1" applyAlignment="1"/>
    <xf numFmtId="49" fontId="7" fillId="15" borderId="16" xfId="0" applyNumberFormat="1" applyFont="1" applyFill="1" applyBorder="1" applyAlignment="1">
      <alignment horizontal="left"/>
    </xf>
    <xf numFmtId="0" fontId="7" fillId="15" borderId="16" xfId="0" applyFont="1" applyFill="1" applyBorder="1" applyAlignment="1">
      <alignment horizontal="left"/>
    </xf>
    <xf numFmtId="49" fontId="7" fillId="15" borderId="16" xfId="0" applyNumberFormat="1" applyFont="1" applyFill="1" applyBorder="1" applyAlignment="1" applyProtection="1">
      <alignment horizontal="left"/>
    </xf>
    <xf numFmtId="0" fontId="4" fillId="15" borderId="16" xfId="0" applyFont="1" applyFill="1" applyBorder="1" applyAlignment="1"/>
    <xf numFmtId="1" fontId="4" fillId="15" borderId="16" xfId="0" applyNumberFormat="1" applyFont="1" applyFill="1" applyBorder="1" applyAlignment="1">
      <alignment horizontal="center"/>
    </xf>
    <xf numFmtId="3" fontId="4" fillId="15" borderId="16" xfId="0" applyNumberFormat="1" applyFont="1" applyFill="1" applyBorder="1" applyAlignment="1">
      <alignment horizontal="right"/>
    </xf>
    <xf numFmtId="3" fontId="7" fillId="15" borderId="16" xfId="0" applyNumberFormat="1" applyFont="1" applyFill="1" applyBorder="1" applyAlignment="1" applyProtection="1">
      <alignment horizontal="right"/>
    </xf>
    <xf numFmtId="0" fontId="7" fillId="3" borderId="16" xfId="0" applyNumberFormat="1" applyFont="1" applyFill="1" applyBorder="1" applyAlignment="1" applyProtection="1">
      <alignment horizontal="left"/>
    </xf>
    <xf numFmtId="0" fontId="8" fillId="3" borderId="16" xfId="0" applyFont="1" applyFill="1" applyBorder="1" applyAlignment="1">
      <alignment horizontal="center" vertical="center"/>
    </xf>
    <xf numFmtId="14" fontId="7" fillId="3" borderId="16" xfId="0" applyNumberFormat="1" applyFont="1" applyFill="1" applyBorder="1" applyAlignment="1" applyProtection="1">
      <alignment horizontal="center"/>
    </xf>
    <xf numFmtId="49" fontId="7" fillId="3" borderId="16" xfId="0" applyNumberFormat="1" applyFont="1" applyFill="1" applyBorder="1" applyAlignment="1" applyProtection="1">
      <alignment horizontal="center"/>
    </xf>
    <xf numFmtId="49" fontId="7" fillId="3" borderId="16" xfId="0" applyNumberFormat="1" applyFont="1" applyFill="1" applyBorder="1" applyAlignment="1" applyProtection="1">
      <alignment horizontal="left"/>
    </xf>
    <xf numFmtId="0" fontId="7" fillId="3" borderId="16" xfId="0" applyFont="1" applyFill="1" applyBorder="1" applyAlignment="1">
      <alignment horizontal="left"/>
    </xf>
    <xf numFmtId="1" fontId="4" fillId="3" borderId="16" xfId="0" applyNumberFormat="1" applyFont="1" applyFill="1" applyBorder="1" applyAlignment="1">
      <alignment horizontal="center"/>
    </xf>
    <xf numFmtId="0" fontId="7" fillId="3" borderId="16" xfId="1" applyNumberFormat="1" applyFont="1" applyFill="1" applyBorder="1" applyAlignment="1" applyProtection="1">
      <alignment horizontal="left"/>
    </xf>
    <xf numFmtId="0" fontId="4" fillId="3" borderId="16" xfId="0" applyFont="1" applyFill="1" applyBorder="1" applyAlignment="1"/>
    <xf numFmtId="3" fontId="4" fillId="3" borderId="16" xfId="0" applyNumberFormat="1" applyFont="1" applyFill="1" applyBorder="1" applyAlignment="1">
      <alignment horizontal="right"/>
    </xf>
    <xf numFmtId="3" fontId="7" fillId="3" borderId="16" xfId="0" applyNumberFormat="1" applyFont="1" applyFill="1" applyBorder="1" applyAlignment="1" applyProtection="1">
      <alignment horizontal="right"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7" fillId="0" borderId="16" xfId="1" applyNumberFormat="1" applyFont="1" applyFill="1" applyBorder="1" applyAlignment="1" applyProtection="1">
      <alignment horizontal="left" wrapText="1"/>
    </xf>
    <xf numFmtId="0" fontId="7" fillId="0" borderId="16" xfId="2" applyNumberFormat="1" applyFont="1" applyFill="1" applyBorder="1" applyAlignment="1" applyProtection="1">
      <alignment horizontal="left" wrapText="1"/>
    </xf>
    <xf numFmtId="3" fontId="7" fillId="0" borderId="16" xfId="0" applyNumberFormat="1" applyFont="1" applyFill="1" applyBorder="1" applyAlignment="1">
      <alignment horizontal="right"/>
    </xf>
    <xf numFmtId="0" fontId="7" fillId="16" borderId="16" xfId="0" applyNumberFormat="1" applyFont="1" applyFill="1" applyBorder="1" applyAlignment="1" applyProtection="1">
      <alignment horizontal="left"/>
    </xf>
    <xf numFmtId="0" fontId="8" fillId="16" borderId="16" xfId="0" applyFont="1" applyFill="1" applyBorder="1" applyAlignment="1">
      <alignment horizontal="center" vertical="center"/>
    </xf>
    <xf numFmtId="14" fontId="7" fillId="16" borderId="16" xfId="0" applyNumberFormat="1" applyFont="1" applyFill="1" applyBorder="1" applyAlignment="1" applyProtection="1">
      <alignment horizontal="center"/>
    </xf>
    <xf numFmtId="49" fontId="7" fillId="16" borderId="16" xfId="0" applyNumberFormat="1" applyFont="1" applyFill="1" applyBorder="1" applyAlignment="1" applyProtection="1">
      <alignment horizontal="center"/>
    </xf>
    <xf numFmtId="1" fontId="4" fillId="16" borderId="16" xfId="0" applyNumberFormat="1" applyFont="1" applyFill="1" applyBorder="1" applyAlignment="1"/>
    <xf numFmtId="0" fontId="7" fillId="16" borderId="16" xfId="0" applyFont="1" applyFill="1" applyBorder="1" applyAlignment="1">
      <alignment horizontal="left"/>
    </xf>
    <xf numFmtId="0" fontId="7" fillId="16" borderId="16" xfId="0" applyFont="1" applyFill="1" applyBorder="1" applyAlignment="1"/>
    <xf numFmtId="1" fontId="4" fillId="16" borderId="16" xfId="0" applyNumberFormat="1" applyFont="1" applyFill="1" applyBorder="1" applyAlignment="1">
      <alignment horizontal="center"/>
    </xf>
    <xf numFmtId="0" fontId="4" fillId="16" borderId="16" xfId="0" applyFont="1" applyFill="1" applyBorder="1" applyAlignment="1"/>
    <xf numFmtId="3" fontId="4" fillId="16" borderId="16" xfId="0" applyNumberFormat="1" applyFont="1" applyFill="1" applyBorder="1" applyAlignment="1">
      <alignment horizontal="right"/>
    </xf>
    <xf numFmtId="3" fontId="7" fillId="16" borderId="16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0" fontId="7" fillId="17" borderId="16" xfId="0" applyNumberFormat="1" applyFont="1" applyFill="1" applyBorder="1" applyAlignment="1" applyProtection="1">
      <alignment horizontal="left"/>
    </xf>
    <xf numFmtId="0" fontId="8" fillId="17" borderId="16" xfId="0" applyFont="1" applyFill="1" applyBorder="1" applyAlignment="1">
      <alignment horizontal="center" vertical="center"/>
    </xf>
    <xf numFmtId="14" fontId="4" fillId="17" borderId="16" xfId="0" applyNumberFormat="1" applyFont="1" applyFill="1" applyBorder="1" applyAlignment="1">
      <alignment horizontal="center" vertical="center"/>
    </xf>
    <xf numFmtId="49" fontId="4" fillId="17" borderId="16" xfId="0" applyNumberFormat="1" applyFont="1" applyFill="1" applyBorder="1" applyAlignment="1">
      <alignment horizontal="center" vertical="center"/>
    </xf>
    <xf numFmtId="1" fontId="4" fillId="17" borderId="16" xfId="0" applyNumberFormat="1" applyFont="1" applyFill="1" applyBorder="1" applyAlignment="1"/>
    <xf numFmtId="49" fontId="7" fillId="17" borderId="16" xfId="0" applyNumberFormat="1" applyFont="1" applyFill="1" applyBorder="1" applyAlignment="1">
      <alignment horizontal="left"/>
    </xf>
    <xf numFmtId="0" fontId="7" fillId="17" borderId="16" xfId="0" applyFont="1" applyFill="1" applyBorder="1" applyAlignment="1">
      <alignment horizontal="left"/>
    </xf>
    <xf numFmtId="0" fontId="7" fillId="17" borderId="16" xfId="0" applyFont="1" applyFill="1" applyBorder="1" applyAlignment="1"/>
    <xf numFmtId="1" fontId="4" fillId="17" borderId="16" xfId="0" applyNumberFormat="1" applyFont="1" applyFill="1" applyBorder="1" applyAlignment="1">
      <alignment horizontal="center"/>
    </xf>
    <xf numFmtId="0" fontId="4" fillId="17" borderId="16" xfId="0" applyFont="1" applyFill="1" applyBorder="1" applyAlignment="1"/>
    <xf numFmtId="0" fontId="4" fillId="17" borderId="16" xfId="0" applyFont="1" applyFill="1" applyBorder="1" applyAlignment="1">
      <alignment horizontal="center"/>
    </xf>
    <xf numFmtId="3" fontId="4" fillId="17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 applyProtection="1">
      <alignment horizontal="left"/>
    </xf>
    <xf numFmtId="0" fontId="8" fillId="18" borderId="16" xfId="0" applyFont="1" applyFill="1" applyBorder="1" applyAlignment="1">
      <alignment horizontal="center" vertical="center"/>
    </xf>
    <xf numFmtId="14" fontId="7" fillId="18" borderId="16" xfId="0" applyNumberFormat="1" applyFont="1" applyFill="1" applyBorder="1" applyAlignment="1" applyProtection="1">
      <alignment horizontal="center"/>
    </xf>
    <xf numFmtId="49" fontId="7" fillId="18" borderId="16" xfId="0" applyNumberFormat="1" applyFont="1" applyFill="1" applyBorder="1" applyAlignment="1" applyProtection="1">
      <alignment horizontal="center"/>
    </xf>
    <xf numFmtId="1" fontId="4" fillId="18" borderId="16" xfId="0" applyNumberFormat="1" applyFont="1" applyFill="1" applyBorder="1" applyAlignment="1"/>
    <xf numFmtId="0" fontId="7" fillId="18" borderId="16" xfId="0" applyFont="1" applyFill="1" applyBorder="1" applyAlignment="1">
      <alignment horizontal="left"/>
    </xf>
    <xf numFmtId="1" fontId="4" fillId="18" borderId="16" xfId="0" applyNumberFormat="1" applyFont="1" applyFill="1" applyBorder="1" applyAlignment="1">
      <alignment horizontal="center"/>
    </xf>
    <xf numFmtId="0" fontId="4" fillId="18" borderId="16" xfId="0" applyFont="1" applyFill="1" applyBorder="1" applyAlignment="1"/>
    <xf numFmtId="3" fontId="4" fillId="18" borderId="16" xfId="0" applyNumberFormat="1" applyFont="1" applyFill="1" applyBorder="1" applyAlignment="1">
      <alignment horizontal="right"/>
    </xf>
    <xf numFmtId="3" fontId="7" fillId="18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/>
    <xf numFmtId="0" fontId="10" fillId="3" borderId="0" xfId="0" applyFont="1" applyFill="1" applyAlignment="1">
      <alignment horizontal="center"/>
    </xf>
    <xf numFmtId="49" fontId="7" fillId="19" borderId="16" xfId="1" applyNumberFormat="1" applyFont="1" applyFill="1" applyBorder="1" applyAlignment="1" applyProtection="1">
      <alignment horizontal="left"/>
    </xf>
    <xf numFmtId="0" fontId="8" fillId="19" borderId="16" xfId="0" applyFont="1" applyFill="1" applyBorder="1" applyAlignment="1">
      <alignment horizontal="center" vertical="center"/>
    </xf>
    <xf numFmtId="14" fontId="7" fillId="19" borderId="16" xfId="1" applyNumberFormat="1" applyFont="1" applyFill="1" applyBorder="1" applyAlignment="1" applyProtection="1">
      <alignment horizontal="center"/>
    </xf>
    <xf numFmtId="49" fontId="7" fillId="19" borderId="16" xfId="1" applyNumberFormat="1" applyFont="1" applyFill="1" applyBorder="1" applyAlignment="1" applyProtection="1">
      <alignment horizontal="center"/>
    </xf>
    <xf numFmtId="1" fontId="4" fillId="19" borderId="16" xfId="0" applyNumberFormat="1" applyFont="1" applyFill="1" applyBorder="1" applyAlignment="1"/>
    <xf numFmtId="0" fontId="7" fillId="19" borderId="16" xfId="1" applyFont="1" applyFill="1" applyBorder="1" applyAlignment="1">
      <alignment horizontal="left"/>
    </xf>
    <xf numFmtId="1" fontId="4" fillId="19" borderId="16" xfId="0" applyNumberFormat="1" applyFont="1" applyFill="1" applyBorder="1" applyAlignment="1">
      <alignment horizontal="center"/>
    </xf>
    <xf numFmtId="0" fontId="7" fillId="19" borderId="16" xfId="1" applyNumberFormat="1" applyFont="1" applyFill="1" applyBorder="1" applyAlignment="1" applyProtection="1">
      <alignment horizontal="left"/>
    </xf>
    <xf numFmtId="0" fontId="4" fillId="19" borderId="16" xfId="0" applyFont="1" applyFill="1" applyBorder="1" applyAlignment="1"/>
    <xf numFmtId="3" fontId="4" fillId="19" borderId="16" xfId="0" applyNumberFormat="1" applyFont="1" applyFill="1" applyBorder="1" applyAlignment="1">
      <alignment horizontal="right"/>
    </xf>
    <xf numFmtId="3" fontId="7" fillId="19" borderId="16" xfId="1" applyNumberFormat="1" applyFont="1" applyFill="1" applyBorder="1" applyAlignment="1" applyProtection="1">
      <alignment horizontal="right"/>
    </xf>
    <xf numFmtId="0" fontId="7" fillId="20" borderId="16" xfId="0" applyNumberFormat="1" applyFont="1" applyFill="1" applyBorder="1" applyAlignment="1" applyProtection="1">
      <alignment horizontal="left"/>
    </xf>
    <xf numFmtId="0" fontId="8" fillId="20" borderId="16" xfId="0" applyFont="1" applyFill="1" applyBorder="1" applyAlignment="1">
      <alignment horizontal="center" vertical="center"/>
    </xf>
    <xf numFmtId="14" fontId="7" fillId="20" borderId="16" xfId="0" applyNumberFormat="1" applyFont="1" applyFill="1" applyBorder="1" applyAlignment="1" applyProtection="1">
      <alignment horizontal="center"/>
    </xf>
    <xf numFmtId="49" fontId="7" fillId="20" borderId="16" xfId="0" applyNumberFormat="1" applyFont="1" applyFill="1" applyBorder="1" applyAlignment="1" applyProtection="1">
      <alignment horizontal="center"/>
    </xf>
    <xf numFmtId="1" fontId="4" fillId="20" borderId="16" xfId="0" applyNumberFormat="1" applyFont="1" applyFill="1" applyBorder="1" applyAlignment="1"/>
    <xf numFmtId="49" fontId="7" fillId="20" borderId="16" xfId="0" applyNumberFormat="1" applyFont="1" applyFill="1" applyBorder="1" applyAlignment="1">
      <alignment horizontal="left"/>
    </xf>
    <xf numFmtId="0" fontId="7" fillId="20" borderId="16" xfId="0" applyFont="1" applyFill="1" applyBorder="1" applyAlignment="1">
      <alignment horizontal="left"/>
    </xf>
    <xf numFmtId="49" fontId="7" fillId="20" borderId="16" xfId="0" applyNumberFormat="1" applyFont="1" applyFill="1" applyBorder="1" applyAlignment="1" applyProtection="1">
      <alignment horizontal="left"/>
    </xf>
    <xf numFmtId="1" fontId="4" fillId="20" borderId="16" xfId="0" applyNumberFormat="1" applyFont="1" applyFill="1" applyBorder="1" applyAlignment="1">
      <alignment horizontal="center"/>
    </xf>
    <xf numFmtId="0" fontId="4" fillId="20" borderId="16" xfId="0" applyFont="1" applyFill="1" applyBorder="1" applyAlignment="1"/>
    <xf numFmtId="3" fontId="4" fillId="20" borderId="16" xfId="0" applyNumberFormat="1" applyFont="1" applyFill="1" applyBorder="1" applyAlignment="1">
      <alignment horizontal="right"/>
    </xf>
    <xf numFmtId="3" fontId="7" fillId="20" borderId="16" xfId="0" applyNumberFormat="1" applyFont="1" applyFill="1" applyBorder="1" applyAlignment="1" applyProtection="1">
      <alignment horizontal="right"/>
    </xf>
    <xf numFmtId="0" fontId="7" fillId="21" borderId="16" xfId="0" applyNumberFormat="1" applyFont="1" applyFill="1" applyBorder="1" applyAlignment="1" applyProtection="1">
      <alignment horizontal="left"/>
    </xf>
    <xf numFmtId="0" fontId="8" fillId="21" borderId="16" xfId="0" applyFont="1" applyFill="1" applyBorder="1" applyAlignment="1">
      <alignment horizontal="center" vertical="center"/>
    </xf>
    <xf numFmtId="14" fontId="7" fillId="21" borderId="16" xfId="0" applyNumberFormat="1" applyFont="1" applyFill="1" applyBorder="1" applyAlignment="1" applyProtection="1">
      <alignment horizontal="center"/>
    </xf>
    <xf numFmtId="49" fontId="7" fillId="21" borderId="16" xfId="0" applyNumberFormat="1" applyFont="1" applyFill="1" applyBorder="1" applyAlignment="1" applyProtection="1">
      <alignment horizontal="center"/>
    </xf>
    <xf numFmtId="1" fontId="4" fillId="21" borderId="16" xfId="0" applyNumberFormat="1" applyFont="1" applyFill="1" applyBorder="1" applyAlignment="1"/>
    <xf numFmtId="49" fontId="7" fillId="21" borderId="16" xfId="0" applyNumberFormat="1" applyFont="1" applyFill="1" applyBorder="1" applyAlignment="1">
      <alignment horizontal="left"/>
    </xf>
    <xf numFmtId="0" fontId="7" fillId="21" borderId="16" xfId="0" applyFont="1" applyFill="1" applyBorder="1" applyAlignment="1">
      <alignment horizontal="left"/>
    </xf>
    <xf numFmtId="49" fontId="7" fillId="21" borderId="16" xfId="0" applyNumberFormat="1" applyFont="1" applyFill="1" applyBorder="1" applyAlignment="1" applyProtection="1">
      <alignment horizontal="left"/>
    </xf>
    <xf numFmtId="1" fontId="4" fillId="21" borderId="16" xfId="0" applyNumberFormat="1" applyFont="1" applyFill="1" applyBorder="1" applyAlignment="1">
      <alignment horizontal="center"/>
    </xf>
    <xf numFmtId="0" fontId="7" fillId="21" borderId="16" xfId="1" applyNumberFormat="1" applyFont="1" applyFill="1" applyBorder="1" applyAlignment="1" applyProtection="1">
      <alignment horizontal="left"/>
    </xf>
    <xf numFmtId="0" fontId="4" fillId="21" borderId="16" xfId="0" applyFont="1" applyFill="1" applyBorder="1" applyAlignment="1"/>
    <xf numFmtId="3" fontId="4" fillId="21" borderId="16" xfId="0" applyNumberFormat="1" applyFont="1" applyFill="1" applyBorder="1" applyAlignment="1">
      <alignment horizontal="right"/>
    </xf>
    <xf numFmtId="3" fontId="7" fillId="21" borderId="16" xfId="0" applyNumberFormat="1" applyFont="1" applyFill="1" applyBorder="1" applyAlignment="1" applyProtection="1">
      <alignment horizontal="right"/>
    </xf>
    <xf numFmtId="1" fontId="7" fillId="3" borderId="16" xfId="0" applyNumberFormat="1" applyFont="1" applyFill="1" applyBorder="1" applyAlignment="1" applyProtection="1">
      <alignment horizontal="right"/>
    </xf>
    <xf numFmtId="0" fontId="4" fillId="0" borderId="16" xfId="0" applyFont="1" applyBorder="1" applyAlignment="1"/>
    <xf numFmtId="0" fontId="8" fillId="0" borderId="1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1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14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right"/>
    </xf>
    <xf numFmtId="49" fontId="7" fillId="22" borderId="16" xfId="0" applyNumberFormat="1" applyFont="1" applyFill="1" applyBorder="1" applyAlignment="1" applyProtection="1">
      <alignment horizontal="left"/>
    </xf>
    <xf numFmtId="0" fontId="8" fillId="22" borderId="16" xfId="0" applyFont="1" applyFill="1" applyBorder="1" applyAlignment="1">
      <alignment horizontal="center" vertical="center"/>
    </xf>
    <xf numFmtId="14" fontId="7" fillId="22" borderId="16" xfId="0" applyNumberFormat="1" applyFont="1" applyFill="1" applyBorder="1" applyAlignment="1" applyProtection="1">
      <alignment horizontal="center"/>
    </xf>
    <xf numFmtId="49" fontId="7" fillId="22" borderId="16" xfId="0" applyNumberFormat="1" applyFont="1" applyFill="1" applyBorder="1" applyAlignment="1" applyProtection="1">
      <alignment horizontal="center"/>
    </xf>
    <xf numFmtId="1" fontId="4" fillId="22" borderId="16" xfId="0" applyNumberFormat="1" applyFont="1" applyFill="1" applyBorder="1" applyAlignment="1"/>
    <xf numFmtId="49" fontId="7" fillId="22" borderId="16" xfId="0" applyNumberFormat="1" applyFont="1" applyFill="1" applyBorder="1" applyAlignment="1">
      <alignment horizontal="left"/>
    </xf>
    <xf numFmtId="0" fontId="7" fillId="22" borderId="16" xfId="0" applyFont="1" applyFill="1" applyBorder="1" applyAlignment="1">
      <alignment horizontal="left"/>
    </xf>
    <xf numFmtId="1" fontId="4" fillId="22" borderId="16" xfId="0" applyNumberFormat="1" applyFont="1" applyFill="1" applyBorder="1" applyAlignment="1">
      <alignment horizontal="center"/>
    </xf>
    <xf numFmtId="0" fontId="7" fillId="22" borderId="16" xfId="1" applyNumberFormat="1" applyFont="1" applyFill="1" applyBorder="1" applyAlignment="1" applyProtection="1">
      <alignment horizontal="left"/>
    </xf>
    <xf numFmtId="0" fontId="4" fillId="22" borderId="16" xfId="0" applyFont="1" applyFill="1" applyBorder="1" applyAlignment="1"/>
    <xf numFmtId="3" fontId="4" fillId="22" borderId="16" xfId="0" applyNumberFormat="1" applyFont="1" applyFill="1" applyBorder="1" applyAlignment="1">
      <alignment horizontal="right"/>
    </xf>
    <xf numFmtId="3" fontId="7" fillId="22" borderId="16" xfId="0" applyNumberFormat="1" applyFont="1" applyFill="1" applyBorder="1" applyAlignment="1" applyProtection="1">
      <alignment horizontal="right"/>
    </xf>
    <xf numFmtId="0" fontId="7" fillId="23" borderId="16" xfId="0" applyNumberFormat="1" applyFont="1" applyFill="1" applyBorder="1" applyAlignment="1" applyProtection="1">
      <alignment horizontal="left"/>
    </xf>
    <xf numFmtId="0" fontId="8" fillId="23" borderId="16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/>
    </xf>
    <xf numFmtId="49" fontId="7" fillId="23" borderId="16" xfId="0" applyNumberFormat="1" applyFont="1" applyFill="1" applyBorder="1" applyAlignment="1" applyProtection="1">
      <alignment horizontal="center"/>
    </xf>
    <xf numFmtId="1" fontId="4" fillId="23" borderId="16" xfId="0" applyNumberFormat="1" applyFont="1" applyFill="1" applyBorder="1" applyAlignment="1"/>
    <xf numFmtId="49" fontId="7" fillId="23" borderId="16" xfId="0" applyNumberFormat="1" applyFont="1" applyFill="1" applyBorder="1" applyAlignment="1">
      <alignment horizontal="left"/>
    </xf>
    <xf numFmtId="0" fontId="7" fillId="23" borderId="16" xfId="0" applyFont="1" applyFill="1" applyBorder="1" applyAlignment="1">
      <alignment horizontal="left"/>
    </xf>
    <xf numFmtId="0" fontId="4" fillId="23" borderId="16" xfId="0" applyFont="1" applyFill="1" applyBorder="1" applyAlignment="1"/>
    <xf numFmtId="1" fontId="4" fillId="23" borderId="16" xfId="0" applyNumberFormat="1" applyFont="1" applyFill="1" applyBorder="1" applyAlignment="1">
      <alignment horizontal="center"/>
    </xf>
    <xf numFmtId="3" fontId="4" fillId="23" borderId="16" xfId="0" applyNumberFormat="1" applyFont="1" applyFill="1" applyBorder="1" applyAlignment="1">
      <alignment horizontal="right"/>
    </xf>
    <xf numFmtId="0" fontId="7" fillId="24" borderId="16" xfId="0" applyNumberFormat="1" applyFont="1" applyFill="1" applyBorder="1" applyAlignment="1" applyProtection="1">
      <alignment horizontal="left"/>
    </xf>
    <xf numFmtId="0" fontId="8" fillId="24" borderId="16" xfId="0" applyFont="1" applyFill="1" applyBorder="1" applyAlignment="1">
      <alignment horizontal="center" vertical="center"/>
    </xf>
    <xf numFmtId="14" fontId="4" fillId="24" borderId="16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 applyProtection="1">
      <alignment horizontal="center"/>
    </xf>
    <xf numFmtId="1" fontId="4" fillId="24" borderId="16" xfId="0" applyNumberFormat="1" applyFont="1" applyFill="1" applyBorder="1" applyAlignment="1"/>
    <xf numFmtId="49" fontId="4" fillId="24" borderId="16" xfId="0" applyNumberFormat="1" applyFont="1" applyFill="1" applyBorder="1" applyAlignment="1"/>
    <xf numFmtId="0" fontId="4" fillId="24" borderId="16" xfId="0" applyFont="1" applyFill="1" applyBorder="1" applyAlignment="1"/>
    <xf numFmtId="1" fontId="4" fillId="24" borderId="16" xfId="0" applyNumberFormat="1" applyFont="1" applyFill="1" applyBorder="1" applyAlignment="1">
      <alignment horizontal="center"/>
    </xf>
    <xf numFmtId="0" fontId="7" fillId="24" borderId="16" xfId="1" applyNumberFormat="1" applyFont="1" applyFill="1" applyBorder="1" applyAlignment="1" applyProtection="1">
      <alignment horizontal="left"/>
    </xf>
    <xf numFmtId="3" fontId="4" fillId="24" borderId="16" xfId="0" applyNumberFormat="1" applyFont="1" applyFill="1" applyBorder="1" applyAlignment="1">
      <alignment horizontal="right"/>
    </xf>
    <xf numFmtId="1" fontId="4" fillId="3" borderId="16" xfId="0" applyNumberFormat="1" applyFont="1" applyFill="1" applyBorder="1" applyAlignment="1">
      <alignment horizontal="right"/>
    </xf>
    <xf numFmtId="49" fontId="7" fillId="25" borderId="16" xfId="1" applyNumberFormat="1" applyFont="1" applyFill="1" applyBorder="1" applyAlignment="1" applyProtection="1">
      <alignment horizontal="left"/>
    </xf>
    <xf numFmtId="0" fontId="8" fillId="25" borderId="16" xfId="0" applyFont="1" applyFill="1" applyBorder="1" applyAlignment="1">
      <alignment horizontal="center" vertical="center"/>
    </xf>
    <xf numFmtId="14" fontId="7" fillId="25" borderId="16" xfId="0" applyNumberFormat="1" applyFont="1" applyFill="1" applyBorder="1" applyAlignment="1" applyProtection="1">
      <alignment horizontal="center"/>
    </xf>
    <xf numFmtId="49" fontId="7" fillId="25" borderId="16" xfId="0" applyNumberFormat="1" applyFont="1" applyFill="1" applyBorder="1" applyAlignment="1" applyProtection="1">
      <alignment horizontal="center"/>
    </xf>
    <xf numFmtId="1" fontId="4" fillId="25" borderId="16" xfId="0" applyNumberFormat="1" applyFont="1" applyFill="1" applyBorder="1" applyAlignment="1"/>
    <xf numFmtId="0" fontId="7" fillId="25" borderId="16" xfId="1" applyFont="1" applyFill="1" applyBorder="1" applyAlignment="1">
      <alignment horizontal="left"/>
    </xf>
    <xf numFmtId="1" fontId="4" fillId="25" borderId="16" xfId="0" applyNumberFormat="1" applyFont="1" applyFill="1" applyBorder="1" applyAlignment="1">
      <alignment horizontal="center"/>
    </xf>
    <xf numFmtId="0" fontId="7" fillId="25" borderId="16" xfId="1" applyNumberFormat="1" applyFont="1" applyFill="1" applyBorder="1" applyAlignment="1" applyProtection="1">
      <alignment horizontal="left"/>
    </xf>
    <xf numFmtId="0" fontId="4" fillId="25" borderId="16" xfId="0" applyFont="1" applyFill="1" applyBorder="1" applyAlignment="1"/>
    <xf numFmtId="3" fontId="4" fillId="25" borderId="16" xfId="0" applyNumberFormat="1" applyFont="1" applyFill="1" applyBorder="1" applyAlignment="1">
      <alignment horizontal="right"/>
    </xf>
    <xf numFmtId="3" fontId="7" fillId="25" borderId="16" xfId="0" applyNumberFormat="1" applyFont="1" applyFill="1" applyBorder="1" applyAlignment="1" applyProtection="1">
      <alignment horizontal="right"/>
    </xf>
    <xf numFmtId="1" fontId="7" fillId="3" borderId="16" xfId="1" applyNumberFormat="1" applyFont="1" applyFill="1" applyBorder="1" applyAlignment="1" applyProtection="1">
      <alignment horizontal="right"/>
    </xf>
    <xf numFmtId="0" fontId="4" fillId="7" borderId="16" xfId="0" applyFont="1" applyFill="1" applyBorder="1"/>
    <xf numFmtId="0" fontId="4" fillId="26" borderId="16" xfId="0" applyFont="1" applyFill="1" applyBorder="1" applyAlignment="1">
      <alignment horizontal="left" vertical="center"/>
    </xf>
    <xf numFmtId="0" fontId="8" fillId="26" borderId="16" xfId="0" applyFont="1" applyFill="1" applyBorder="1" applyAlignment="1">
      <alignment horizontal="center" vertical="center"/>
    </xf>
    <xf numFmtId="14" fontId="7" fillId="26" borderId="16" xfId="0" applyNumberFormat="1" applyFont="1" applyFill="1" applyBorder="1" applyAlignment="1" applyProtection="1">
      <alignment horizontal="center"/>
    </xf>
    <xf numFmtId="49" fontId="7" fillId="26" borderId="16" xfId="0" applyNumberFormat="1" applyFont="1" applyFill="1" applyBorder="1" applyAlignment="1" applyProtection="1">
      <alignment horizontal="center"/>
    </xf>
    <xf numFmtId="1" fontId="4" fillId="26" borderId="16" xfId="0" applyNumberFormat="1" applyFont="1" applyFill="1" applyBorder="1" applyAlignment="1"/>
    <xf numFmtId="0" fontId="4" fillId="26" borderId="16" xfId="0" applyFont="1" applyFill="1" applyBorder="1" applyAlignment="1"/>
    <xf numFmtId="0" fontId="7" fillId="26" borderId="16" xfId="0" applyFont="1" applyFill="1" applyBorder="1" applyAlignment="1"/>
    <xf numFmtId="1" fontId="4" fillId="26" borderId="16" xfId="0" applyNumberFormat="1" applyFont="1" applyFill="1" applyBorder="1" applyAlignment="1">
      <alignment horizontal="center"/>
    </xf>
    <xf numFmtId="3" fontId="4" fillId="26" borderId="16" xfId="0" applyNumberFormat="1" applyFont="1" applyFill="1" applyBorder="1" applyAlignment="1">
      <alignment horizontal="right"/>
    </xf>
    <xf numFmtId="3" fontId="7" fillId="26" borderId="16" xfId="0" applyNumberFormat="1" applyFont="1" applyFill="1" applyBorder="1" applyAlignment="1" applyProtection="1">
      <alignment horizontal="right"/>
    </xf>
    <xf numFmtId="14" fontId="4" fillId="0" borderId="16" xfId="0" applyNumberFormat="1" applyFont="1" applyFill="1" applyBorder="1" applyAlignment="1">
      <alignment horizontal="center"/>
    </xf>
    <xf numFmtId="0" fontId="7" fillId="27" borderId="16" xfId="0" applyNumberFormat="1" applyFont="1" applyFill="1" applyBorder="1" applyAlignment="1" applyProtection="1">
      <alignment horizontal="left"/>
    </xf>
    <xf numFmtId="0" fontId="8" fillId="27" borderId="16" xfId="0" applyFont="1" applyFill="1" applyBorder="1" applyAlignment="1">
      <alignment horizontal="center" vertical="center"/>
    </xf>
    <xf numFmtId="14" fontId="7" fillId="27" borderId="16" xfId="0" applyNumberFormat="1" applyFont="1" applyFill="1" applyBorder="1" applyAlignment="1" applyProtection="1">
      <alignment horizontal="center"/>
    </xf>
    <xf numFmtId="49" fontId="7" fillId="27" borderId="16" xfId="0" applyNumberFormat="1" applyFont="1" applyFill="1" applyBorder="1" applyAlignment="1" applyProtection="1">
      <alignment horizontal="center"/>
    </xf>
    <xf numFmtId="49" fontId="7" fillId="27" borderId="16" xfId="0" applyNumberFormat="1" applyFont="1" applyFill="1" applyBorder="1" applyAlignment="1" applyProtection="1">
      <alignment horizontal="left"/>
    </xf>
    <xf numFmtId="1" fontId="4" fillId="27" borderId="16" xfId="0" applyNumberFormat="1" applyFont="1" applyFill="1" applyBorder="1" applyAlignment="1"/>
    <xf numFmtId="0" fontId="7" fillId="27" borderId="16" xfId="0" applyFont="1" applyFill="1" applyBorder="1" applyAlignment="1">
      <alignment horizontal="left"/>
    </xf>
    <xf numFmtId="1" fontId="4" fillId="27" borderId="16" xfId="0" applyNumberFormat="1" applyFont="1" applyFill="1" applyBorder="1" applyAlignment="1">
      <alignment horizontal="center"/>
    </xf>
    <xf numFmtId="0" fontId="4" fillId="27" borderId="16" xfId="0" applyFont="1" applyFill="1" applyBorder="1" applyAlignment="1"/>
    <xf numFmtId="3" fontId="4" fillId="27" borderId="16" xfId="0" applyNumberFormat="1" applyFont="1" applyFill="1" applyBorder="1" applyAlignment="1">
      <alignment horizontal="right"/>
    </xf>
    <xf numFmtId="3" fontId="7" fillId="27" borderId="16" xfId="0" applyNumberFormat="1" applyFont="1" applyFill="1" applyBorder="1" applyAlignment="1" applyProtection="1">
      <alignment horizontal="right"/>
    </xf>
    <xf numFmtId="0" fontId="7" fillId="28" borderId="16" xfId="0" applyNumberFormat="1" applyFont="1" applyFill="1" applyBorder="1" applyAlignment="1" applyProtection="1">
      <alignment horizontal="left"/>
    </xf>
    <xf numFmtId="0" fontId="8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 applyProtection="1">
      <alignment horizontal="center"/>
    </xf>
    <xf numFmtId="49" fontId="7" fillId="28" borderId="16" xfId="0" applyNumberFormat="1" applyFont="1" applyFill="1" applyBorder="1" applyAlignment="1" applyProtection="1">
      <alignment horizontal="center"/>
    </xf>
    <xf numFmtId="1" fontId="4" fillId="28" borderId="16" xfId="0" applyNumberFormat="1" applyFont="1" applyFill="1" applyBorder="1" applyAlignment="1"/>
    <xf numFmtId="49" fontId="4" fillId="28" borderId="16" xfId="0" applyNumberFormat="1" applyFont="1" applyFill="1" applyBorder="1" applyAlignment="1"/>
    <xf numFmtId="0" fontId="7" fillId="28" borderId="16" xfId="0" applyFont="1" applyFill="1" applyBorder="1" applyAlignment="1">
      <alignment horizontal="left"/>
    </xf>
    <xf numFmtId="0" fontId="4" fillId="28" borderId="16" xfId="0" applyFont="1" applyFill="1" applyBorder="1" applyAlignment="1"/>
    <xf numFmtId="1" fontId="4" fillId="28" borderId="16" xfId="0" applyNumberFormat="1" applyFont="1" applyFill="1" applyBorder="1" applyAlignment="1">
      <alignment horizontal="center"/>
    </xf>
    <xf numFmtId="0" fontId="4" fillId="28" borderId="16" xfId="0" applyFont="1" applyFill="1" applyBorder="1"/>
    <xf numFmtId="3" fontId="4" fillId="28" borderId="16" xfId="0" applyNumberFormat="1" applyFont="1" applyFill="1" applyBorder="1" applyAlignment="1">
      <alignment horizontal="right"/>
    </xf>
    <xf numFmtId="3" fontId="7" fillId="28" borderId="16" xfId="0" applyNumberFormat="1" applyFont="1" applyFill="1" applyBorder="1" applyAlignment="1" applyProtection="1">
      <alignment horizontal="right"/>
    </xf>
    <xf numFmtId="0" fontId="7" fillId="29" borderId="16" xfId="0" applyNumberFormat="1" applyFont="1" applyFill="1" applyBorder="1" applyAlignment="1" applyProtection="1">
      <alignment horizontal="left"/>
    </xf>
    <xf numFmtId="0" fontId="8" fillId="29" borderId="16" xfId="0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center"/>
    </xf>
    <xf numFmtId="49" fontId="4" fillId="29" borderId="16" xfId="0" applyNumberFormat="1" applyFont="1" applyFill="1" applyBorder="1" applyAlignment="1">
      <alignment horizontal="center"/>
    </xf>
    <xf numFmtId="1" fontId="4" fillId="29" borderId="16" xfId="0" applyNumberFormat="1" applyFont="1" applyFill="1" applyBorder="1" applyAlignment="1"/>
    <xf numFmtId="49" fontId="4" fillId="29" borderId="16" xfId="0" applyNumberFormat="1" applyFont="1" applyFill="1" applyBorder="1" applyAlignment="1"/>
    <xf numFmtId="0" fontId="7" fillId="29" borderId="16" xfId="0" applyFont="1" applyFill="1" applyBorder="1" applyAlignment="1">
      <alignment horizontal="left"/>
    </xf>
    <xf numFmtId="0" fontId="4" fillId="29" borderId="16" xfId="0" applyFont="1" applyFill="1" applyBorder="1" applyAlignment="1"/>
    <xf numFmtId="1" fontId="4" fillId="29" borderId="16" xfId="0" applyNumberFormat="1" applyFont="1" applyFill="1" applyBorder="1" applyAlignment="1">
      <alignment horizontal="center"/>
    </xf>
    <xf numFmtId="0" fontId="4" fillId="29" borderId="16" xfId="0" applyFont="1" applyFill="1" applyBorder="1"/>
    <xf numFmtId="3" fontId="4" fillId="29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14" fillId="0" borderId="16" xfId="0" applyFont="1" applyFill="1" applyBorder="1" applyAlignment="1"/>
    <xf numFmtId="0" fontId="7" fillId="0" borderId="16" xfId="0" applyNumberFormat="1" applyFont="1" applyFill="1" applyBorder="1" applyAlignment="1" applyProtection="1">
      <alignment horizontal="left" vertical="center"/>
    </xf>
    <xf numFmtId="0" fontId="7" fillId="30" borderId="16" xfId="0" applyNumberFormat="1" applyFont="1" applyFill="1" applyBorder="1" applyAlignment="1" applyProtection="1">
      <alignment horizontal="left"/>
    </xf>
    <xf numFmtId="0" fontId="8" fillId="30" borderId="16" xfId="0" applyFont="1" applyFill="1" applyBorder="1" applyAlignment="1">
      <alignment horizontal="center" vertical="center"/>
    </xf>
    <xf numFmtId="14" fontId="7" fillId="30" borderId="16" xfId="0" applyNumberFormat="1" applyFont="1" applyFill="1" applyBorder="1" applyAlignment="1" applyProtection="1">
      <alignment horizontal="center"/>
    </xf>
    <xf numFmtId="49" fontId="7" fillId="30" borderId="16" xfId="0" applyNumberFormat="1" applyFont="1" applyFill="1" applyBorder="1" applyAlignment="1" applyProtection="1">
      <alignment horizontal="center"/>
    </xf>
    <xf numFmtId="49" fontId="13" fillId="30" borderId="16" xfId="0" applyNumberFormat="1" applyFont="1" applyFill="1" applyBorder="1" applyAlignment="1" applyProtection="1">
      <alignment horizontal="left"/>
    </xf>
    <xf numFmtId="1" fontId="4" fillId="30" borderId="16" xfId="0" applyNumberFormat="1" applyFont="1" applyFill="1" applyBorder="1" applyAlignment="1"/>
    <xf numFmtId="0" fontId="7" fillId="30" borderId="16" xfId="2" applyNumberFormat="1" applyFont="1" applyFill="1" applyBorder="1" applyAlignment="1" applyProtection="1">
      <alignment horizontal="left"/>
    </xf>
    <xf numFmtId="0" fontId="15" fillId="30" borderId="16" xfId="0" applyFont="1" applyFill="1" applyBorder="1" applyAlignment="1">
      <alignment horizontal="left"/>
    </xf>
    <xf numFmtId="1" fontId="4" fillId="30" borderId="16" xfId="0" applyNumberFormat="1" applyFont="1" applyFill="1" applyBorder="1" applyAlignment="1">
      <alignment horizontal="center"/>
    </xf>
    <xf numFmtId="0" fontId="4" fillId="30" borderId="16" xfId="0" applyFont="1" applyFill="1" applyBorder="1" applyAlignment="1"/>
    <xf numFmtId="3" fontId="4" fillId="30" borderId="16" xfId="0" applyNumberFormat="1" applyFont="1" applyFill="1" applyBorder="1" applyAlignment="1">
      <alignment horizontal="right"/>
    </xf>
    <xf numFmtId="3" fontId="15" fillId="30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 wrapText="1"/>
    </xf>
    <xf numFmtId="1" fontId="15" fillId="0" borderId="16" xfId="0" applyNumberFormat="1" applyFont="1" applyFill="1" applyBorder="1" applyAlignment="1">
      <alignment horizontal="right"/>
    </xf>
    <xf numFmtId="0" fontId="7" fillId="31" borderId="16" xfId="0" applyNumberFormat="1" applyFont="1" applyFill="1" applyBorder="1" applyAlignment="1" applyProtection="1">
      <alignment horizontal="left"/>
    </xf>
    <xf numFmtId="0" fontId="8" fillId="31" borderId="16" xfId="0" applyFont="1" applyFill="1" applyBorder="1" applyAlignment="1">
      <alignment horizontal="center" vertical="center"/>
    </xf>
    <xf numFmtId="14" fontId="7" fillId="31" borderId="16" xfId="0" applyNumberFormat="1" applyFont="1" applyFill="1" applyBorder="1" applyAlignment="1" applyProtection="1">
      <alignment horizontal="center"/>
    </xf>
    <xf numFmtId="49" fontId="7" fillId="31" borderId="16" xfId="0" applyNumberFormat="1" applyFont="1" applyFill="1" applyBorder="1" applyAlignment="1" applyProtection="1">
      <alignment horizontal="center"/>
    </xf>
    <xf numFmtId="49" fontId="7" fillId="31" borderId="16" xfId="0" applyNumberFormat="1" applyFont="1" applyFill="1" applyBorder="1" applyAlignment="1" applyProtection="1">
      <alignment horizontal="left"/>
    </xf>
    <xf numFmtId="1" fontId="4" fillId="31" borderId="16" xfId="0" applyNumberFormat="1" applyFont="1" applyFill="1" applyBorder="1" applyAlignment="1"/>
    <xf numFmtId="0" fontId="7" fillId="31" borderId="16" xfId="0" applyFont="1" applyFill="1" applyBorder="1" applyAlignment="1">
      <alignment horizontal="left"/>
    </xf>
    <xf numFmtId="0" fontId="7" fillId="31" borderId="16" xfId="2" applyNumberFormat="1" applyFont="1" applyFill="1" applyBorder="1" applyAlignment="1" applyProtection="1">
      <alignment horizontal="left"/>
    </xf>
    <xf numFmtId="1" fontId="4" fillId="31" borderId="16" xfId="0" applyNumberFormat="1" applyFont="1" applyFill="1" applyBorder="1" applyAlignment="1">
      <alignment horizontal="center"/>
    </xf>
    <xf numFmtId="0" fontId="4" fillId="31" borderId="16" xfId="0" applyFont="1" applyFill="1" applyBorder="1" applyAlignment="1"/>
    <xf numFmtId="3" fontId="4" fillId="31" borderId="16" xfId="0" applyNumberFormat="1" applyFont="1" applyFill="1" applyBorder="1" applyAlignment="1">
      <alignment horizontal="right"/>
    </xf>
    <xf numFmtId="3" fontId="7" fillId="31" borderId="16" xfId="0" applyNumberFormat="1" applyFont="1" applyFill="1" applyBorder="1" applyAlignment="1" applyProtection="1">
      <alignment horizontal="right"/>
    </xf>
    <xf numFmtId="0" fontId="7" fillId="32" borderId="16" xfId="0" applyNumberFormat="1" applyFont="1" applyFill="1" applyBorder="1" applyAlignment="1" applyProtection="1">
      <alignment horizontal="left"/>
    </xf>
    <xf numFmtId="0" fontId="8" fillId="32" borderId="16" xfId="0" applyFont="1" applyFill="1" applyBorder="1" applyAlignment="1">
      <alignment horizontal="center" vertical="center"/>
    </xf>
    <xf numFmtId="14" fontId="7" fillId="32" borderId="16" xfId="0" applyNumberFormat="1" applyFont="1" applyFill="1" applyBorder="1" applyAlignment="1" applyProtection="1">
      <alignment horizontal="center"/>
    </xf>
    <xf numFmtId="49" fontId="7" fillId="32" borderId="16" xfId="0" applyNumberFormat="1" applyFont="1" applyFill="1" applyBorder="1" applyAlignment="1" applyProtection="1">
      <alignment horizontal="center"/>
    </xf>
    <xf numFmtId="49" fontId="7" fillId="32" borderId="16" xfId="0" applyNumberFormat="1" applyFont="1" applyFill="1" applyBorder="1" applyAlignment="1" applyProtection="1">
      <alignment horizontal="left"/>
    </xf>
    <xf numFmtId="1" fontId="4" fillId="32" borderId="16" xfId="0" applyNumberFormat="1" applyFont="1" applyFill="1" applyBorder="1" applyAlignment="1"/>
    <xf numFmtId="0" fontId="7" fillId="32" borderId="16" xfId="0" applyFont="1" applyFill="1" applyBorder="1" applyAlignment="1">
      <alignment horizontal="left"/>
    </xf>
    <xf numFmtId="1" fontId="4" fillId="32" borderId="16" xfId="0" applyNumberFormat="1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wrapText="1"/>
    </xf>
    <xf numFmtId="3" fontId="4" fillId="32" borderId="16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 applyProtection="1">
      <alignment horizontal="left"/>
    </xf>
    <xf numFmtId="0" fontId="8" fillId="33" borderId="16" xfId="0" applyFont="1" applyFill="1" applyBorder="1" applyAlignment="1">
      <alignment horizontal="center" vertical="center"/>
    </xf>
    <xf numFmtId="14" fontId="7" fillId="33" borderId="16" xfId="0" applyNumberFormat="1" applyFont="1" applyFill="1" applyBorder="1" applyAlignment="1" applyProtection="1">
      <alignment horizontal="center"/>
    </xf>
    <xf numFmtId="49" fontId="7" fillId="33" borderId="16" xfId="0" applyNumberFormat="1" applyFont="1" applyFill="1" applyBorder="1" applyAlignment="1" applyProtection="1">
      <alignment horizontal="center"/>
    </xf>
    <xf numFmtId="1" fontId="4" fillId="33" borderId="16" xfId="0" applyNumberFormat="1" applyFont="1" applyFill="1" applyBorder="1" applyAlignment="1"/>
    <xf numFmtId="49" fontId="7" fillId="33" borderId="16" xfId="1" applyNumberFormat="1" applyFont="1" applyFill="1" applyBorder="1" applyAlignment="1">
      <alignment horizontal="left"/>
    </xf>
    <xf numFmtId="0" fontId="7" fillId="33" borderId="16" xfId="1" applyFont="1" applyFill="1" applyBorder="1" applyAlignment="1">
      <alignment horizontal="left"/>
    </xf>
    <xf numFmtId="49" fontId="7" fillId="33" borderId="16" xfId="1" applyNumberFormat="1" applyFont="1" applyFill="1" applyBorder="1" applyAlignment="1" applyProtection="1">
      <alignment horizontal="left"/>
    </xf>
    <xf numFmtId="1" fontId="4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/>
    <xf numFmtId="3" fontId="4" fillId="33" borderId="16" xfId="0" applyNumberFormat="1" applyFont="1" applyFill="1" applyBorder="1" applyAlignment="1">
      <alignment horizontal="right"/>
    </xf>
    <xf numFmtId="3" fontId="7" fillId="33" borderId="16" xfId="1" applyNumberFormat="1" applyFont="1" applyFill="1" applyBorder="1" applyAlignment="1" applyProtection="1">
      <alignment horizontal="right"/>
    </xf>
    <xf numFmtId="0" fontId="7" fillId="34" borderId="16" xfId="0" applyNumberFormat="1" applyFont="1" applyFill="1" applyBorder="1" applyAlignment="1" applyProtection="1">
      <alignment horizontal="left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1" fontId="4" fillId="34" borderId="16" xfId="0" applyNumberFormat="1" applyFont="1" applyFill="1" applyBorder="1" applyAlignment="1"/>
    <xf numFmtId="0" fontId="7" fillId="34" borderId="16" xfId="0" applyFont="1" applyFill="1" applyBorder="1" applyAlignment="1">
      <alignment horizontal="left"/>
    </xf>
    <xf numFmtId="1" fontId="4" fillId="34" borderId="16" xfId="0" applyNumberFormat="1" applyFont="1" applyFill="1" applyBorder="1" applyAlignment="1">
      <alignment horizontal="center"/>
    </xf>
    <xf numFmtId="0" fontId="4" fillId="34" borderId="16" xfId="0" applyFont="1" applyFill="1" applyBorder="1" applyAlignment="1"/>
    <xf numFmtId="3" fontId="4" fillId="34" borderId="16" xfId="0" applyNumberFormat="1" applyFont="1" applyFill="1" applyBorder="1" applyAlignment="1">
      <alignment horizontal="right"/>
    </xf>
    <xf numFmtId="3" fontId="7" fillId="32" borderId="16" xfId="0" applyNumberFormat="1" applyFont="1" applyFill="1" applyBorder="1" applyAlignment="1" applyProtection="1">
      <alignment horizontal="right"/>
    </xf>
    <xf numFmtId="3" fontId="7" fillId="30" borderId="16" xfId="1" applyNumberFormat="1" applyFont="1" applyFill="1" applyBorder="1" applyAlignment="1" applyProtection="1">
      <alignment horizontal="right"/>
    </xf>
    <xf numFmtId="0" fontId="7" fillId="35" borderId="16" xfId="0" applyNumberFormat="1" applyFont="1" applyFill="1" applyBorder="1" applyAlignment="1" applyProtection="1">
      <alignment horizontal="left"/>
    </xf>
    <xf numFmtId="0" fontId="8" fillId="35" borderId="16" xfId="0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 applyProtection="1">
      <alignment horizontal="center"/>
    </xf>
    <xf numFmtId="49" fontId="7" fillId="35" borderId="16" xfId="0" applyNumberFormat="1" applyFont="1" applyFill="1" applyBorder="1" applyAlignment="1" applyProtection="1">
      <alignment horizontal="center"/>
    </xf>
    <xf numFmtId="1" fontId="4" fillId="35" borderId="16" xfId="0" applyNumberFormat="1" applyFont="1" applyFill="1" applyBorder="1" applyAlignment="1"/>
    <xf numFmtId="49" fontId="7" fillId="35" borderId="16" xfId="0" applyNumberFormat="1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4" fillId="35" borderId="16" xfId="3" applyFont="1" applyFill="1" applyBorder="1" applyAlignment="1">
      <alignment horizontal="left"/>
    </xf>
    <xf numFmtId="1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/>
    <xf numFmtId="3" fontId="4" fillId="35" borderId="16" xfId="0" applyNumberFormat="1" applyFont="1" applyFill="1" applyBorder="1" applyAlignment="1">
      <alignment horizontal="right"/>
    </xf>
    <xf numFmtId="3" fontId="4" fillId="35" borderId="16" xfId="3" applyNumberFormat="1" applyFont="1" applyFill="1" applyBorder="1" applyAlignment="1">
      <alignment horizontal="right"/>
    </xf>
    <xf numFmtId="0" fontId="7" fillId="36" borderId="16" xfId="0" applyNumberFormat="1" applyFont="1" applyFill="1" applyBorder="1" applyAlignment="1" applyProtection="1">
      <alignment horizontal="left"/>
    </xf>
    <xf numFmtId="0" fontId="8" fillId="36" borderId="16" xfId="0" applyFont="1" applyFill="1" applyBorder="1" applyAlignment="1">
      <alignment horizontal="center" vertical="center"/>
    </xf>
    <xf numFmtId="14" fontId="7" fillId="36" borderId="16" xfId="0" applyNumberFormat="1" applyFont="1" applyFill="1" applyBorder="1" applyAlignment="1" applyProtection="1">
      <alignment horizontal="center"/>
    </xf>
    <xf numFmtId="49" fontId="7" fillId="36" borderId="16" xfId="0" applyNumberFormat="1" applyFont="1" applyFill="1" applyBorder="1" applyAlignment="1" applyProtection="1">
      <alignment horizontal="center"/>
    </xf>
    <xf numFmtId="49" fontId="7" fillId="36" borderId="16" xfId="1" applyNumberFormat="1" applyFont="1" applyFill="1" applyBorder="1" applyAlignment="1" applyProtection="1">
      <alignment horizontal="left"/>
    </xf>
    <xf numFmtId="1" fontId="4" fillId="36" borderId="16" xfId="0" applyNumberFormat="1" applyFont="1" applyFill="1" applyBorder="1" applyAlignment="1"/>
    <xf numFmtId="0" fontId="7" fillId="36" borderId="16" xfId="1" applyFont="1" applyFill="1" applyBorder="1" applyAlignment="1">
      <alignment horizontal="left"/>
    </xf>
    <xf numFmtId="1" fontId="4" fillId="36" borderId="16" xfId="0" applyNumberFormat="1" applyFont="1" applyFill="1" applyBorder="1" applyAlignment="1">
      <alignment horizontal="center"/>
    </xf>
    <xf numFmtId="0" fontId="4" fillId="36" borderId="16" xfId="0" applyFont="1" applyFill="1" applyBorder="1" applyAlignment="1"/>
    <xf numFmtId="3" fontId="4" fillId="36" borderId="16" xfId="0" applyNumberFormat="1" applyFont="1" applyFill="1" applyBorder="1" applyAlignment="1">
      <alignment horizontal="right"/>
    </xf>
    <xf numFmtId="3" fontId="7" fillId="36" borderId="16" xfId="1" applyNumberFormat="1" applyFont="1" applyFill="1" applyBorder="1" applyAlignment="1" applyProtection="1">
      <alignment horizontal="right"/>
    </xf>
    <xf numFmtId="3" fontId="7" fillId="14" borderId="16" xfId="1" applyNumberFormat="1" applyFont="1" applyFill="1" applyBorder="1" applyAlignment="1" applyProtection="1">
      <alignment horizontal="right"/>
    </xf>
    <xf numFmtId="0" fontId="8" fillId="34" borderId="16" xfId="0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 applyProtection="1">
      <alignment horizontal="center"/>
    </xf>
    <xf numFmtId="3" fontId="7" fillId="34" borderId="16" xfId="0" applyNumberFormat="1" applyFont="1" applyFill="1" applyBorder="1" applyAlignment="1">
      <alignment horizontal="right"/>
    </xf>
    <xf numFmtId="0" fontId="4" fillId="28" borderId="16" xfId="0" applyFont="1" applyFill="1" applyBorder="1" applyAlignment="1">
      <alignment horizontal="center"/>
    </xf>
    <xf numFmtId="0" fontId="7" fillId="37" borderId="16" xfId="0" applyNumberFormat="1" applyFont="1" applyFill="1" applyBorder="1" applyAlignment="1" applyProtection="1">
      <alignment horizontal="left"/>
    </xf>
    <xf numFmtId="0" fontId="8" fillId="37" borderId="16" xfId="0" applyFont="1" applyFill="1" applyBorder="1" applyAlignment="1">
      <alignment horizontal="center" vertical="center"/>
    </xf>
    <xf numFmtId="0" fontId="7" fillId="37" borderId="16" xfId="0" applyNumberFormat="1" applyFont="1" applyFill="1" applyBorder="1" applyAlignment="1" applyProtection="1">
      <alignment horizontal="center"/>
    </xf>
    <xf numFmtId="49" fontId="7" fillId="37" borderId="16" xfId="0" applyNumberFormat="1" applyFont="1" applyFill="1" applyBorder="1" applyAlignment="1" applyProtection="1">
      <alignment horizontal="center"/>
    </xf>
    <xf numFmtId="1" fontId="4" fillId="37" borderId="16" xfId="0" applyNumberFormat="1" applyFont="1" applyFill="1" applyBorder="1" applyAlignment="1"/>
    <xf numFmtId="49" fontId="7" fillId="37" borderId="16" xfId="0" applyNumberFormat="1" applyFont="1" applyFill="1" applyBorder="1" applyAlignment="1">
      <alignment horizontal="left"/>
    </xf>
    <xf numFmtId="0" fontId="7" fillId="37" borderId="16" xfId="0" applyFont="1" applyFill="1" applyBorder="1" applyAlignment="1">
      <alignment horizontal="left"/>
    </xf>
    <xf numFmtId="49" fontId="7" fillId="37" borderId="16" xfId="0" applyNumberFormat="1" applyFont="1" applyFill="1" applyBorder="1" applyAlignment="1" applyProtection="1">
      <alignment horizontal="left"/>
    </xf>
    <xf numFmtId="1" fontId="4" fillId="37" borderId="16" xfId="0" applyNumberFormat="1" applyFont="1" applyFill="1" applyBorder="1" applyAlignment="1">
      <alignment horizontal="center"/>
    </xf>
    <xf numFmtId="0" fontId="4" fillId="37" borderId="16" xfId="0" applyFont="1" applyFill="1" applyBorder="1" applyAlignment="1"/>
    <xf numFmtId="3" fontId="4" fillId="37" borderId="16" xfId="0" applyNumberFormat="1" applyFont="1" applyFill="1" applyBorder="1" applyAlignment="1">
      <alignment horizontal="right"/>
    </xf>
    <xf numFmtId="3" fontId="7" fillId="37" borderId="16" xfId="0" applyNumberFormat="1" applyFont="1" applyFill="1" applyBorder="1" applyAlignment="1" applyProtection="1">
      <alignment horizontal="right"/>
    </xf>
    <xf numFmtId="0" fontId="7" fillId="38" borderId="16" xfId="0" applyNumberFormat="1" applyFont="1" applyFill="1" applyBorder="1" applyAlignment="1" applyProtection="1">
      <alignment horizontal="left" vertical="center"/>
    </xf>
    <xf numFmtId="0" fontId="8" fillId="38" borderId="16" xfId="0" applyFont="1" applyFill="1" applyBorder="1" applyAlignment="1">
      <alignment horizontal="center" vertical="center"/>
    </xf>
    <xf numFmtId="49" fontId="7" fillId="38" borderId="16" xfId="1" applyNumberFormat="1" applyFont="1" applyFill="1" applyBorder="1" applyAlignment="1" applyProtection="1">
      <alignment horizontal="center"/>
    </xf>
    <xf numFmtId="49" fontId="7" fillId="38" borderId="16" xfId="0" applyNumberFormat="1" applyFont="1" applyFill="1" applyBorder="1" applyAlignment="1" applyProtection="1">
      <alignment horizontal="center"/>
    </xf>
    <xf numFmtId="1" fontId="4" fillId="38" borderId="16" xfId="0" applyNumberFormat="1" applyFont="1" applyFill="1" applyBorder="1" applyAlignment="1"/>
    <xf numFmtId="49" fontId="4" fillId="38" borderId="16" xfId="0" applyNumberFormat="1" applyFont="1" applyFill="1" applyBorder="1" applyAlignment="1"/>
    <xf numFmtId="0" fontId="4" fillId="38" borderId="16" xfId="0" applyFont="1" applyFill="1" applyBorder="1" applyAlignment="1"/>
    <xf numFmtId="49" fontId="7" fillId="38" borderId="16" xfId="1" applyNumberFormat="1" applyFont="1" applyFill="1" applyBorder="1" applyAlignment="1" applyProtection="1">
      <alignment horizontal="left"/>
    </xf>
    <xf numFmtId="1" fontId="4" fillId="38" borderId="16" xfId="0" applyNumberFormat="1" applyFont="1" applyFill="1" applyBorder="1" applyAlignment="1">
      <alignment horizontal="center"/>
    </xf>
    <xf numFmtId="3" fontId="4" fillId="38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9" fontId="7" fillId="19" borderId="16" xfId="1" applyNumberFormat="1" applyFont="1" applyFill="1" applyBorder="1" applyAlignment="1">
      <alignment horizontal="left"/>
    </xf>
    <xf numFmtId="14" fontId="7" fillId="37" borderId="16" xfId="0" applyNumberFormat="1" applyFont="1" applyFill="1" applyBorder="1" applyAlignment="1" applyProtection="1">
      <alignment horizontal="center"/>
    </xf>
    <xf numFmtId="3" fontId="7" fillId="37" borderId="16" xfId="0" applyNumberFormat="1" applyFont="1" applyFill="1" applyBorder="1" applyAlignment="1">
      <alignment horizontal="right"/>
    </xf>
    <xf numFmtId="14" fontId="4" fillId="31" borderId="16" xfId="0" applyNumberFormat="1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49" fontId="7" fillId="25" borderId="16" xfId="1" applyNumberFormat="1" applyFont="1" applyFill="1" applyBorder="1" applyAlignment="1" applyProtection="1">
      <alignment horizontal="center"/>
    </xf>
    <xf numFmtId="3" fontId="7" fillId="25" borderId="16" xfId="1" applyNumberFormat="1" applyFont="1" applyFill="1" applyBorder="1" applyAlignment="1" applyProtection="1">
      <alignment horizontal="right"/>
    </xf>
    <xf numFmtId="49" fontId="7" fillId="39" borderId="16" xfId="1" applyNumberFormat="1" applyFont="1" applyFill="1" applyBorder="1" applyAlignment="1" applyProtection="1">
      <alignment horizontal="left"/>
    </xf>
    <xf numFmtId="0" fontId="8" fillId="39" borderId="16" xfId="0" applyFont="1" applyFill="1" applyBorder="1" applyAlignment="1">
      <alignment horizontal="center" vertical="center"/>
    </xf>
    <xf numFmtId="49" fontId="7" fillId="39" borderId="16" xfId="1" applyNumberFormat="1" applyFont="1" applyFill="1" applyBorder="1" applyAlignment="1" applyProtection="1">
      <alignment horizontal="center"/>
    </xf>
    <xf numFmtId="1" fontId="4" fillId="39" borderId="16" xfId="0" applyNumberFormat="1" applyFont="1" applyFill="1" applyBorder="1" applyAlignment="1"/>
    <xf numFmtId="49" fontId="7" fillId="39" borderId="16" xfId="1" applyNumberFormat="1" applyFont="1" applyFill="1" applyBorder="1" applyAlignment="1">
      <alignment horizontal="left"/>
    </xf>
    <xf numFmtId="0" fontId="7" fillId="39" borderId="16" xfId="1" applyFont="1" applyFill="1" applyBorder="1" applyAlignment="1">
      <alignment horizontal="left"/>
    </xf>
    <xf numFmtId="1" fontId="4" fillId="39" borderId="16" xfId="0" applyNumberFormat="1" applyFont="1" applyFill="1" applyBorder="1" applyAlignment="1">
      <alignment horizontal="center"/>
    </xf>
    <xf numFmtId="0" fontId="7" fillId="39" borderId="16" xfId="1" applyNumberFormat="1" applyFont="1" applyFill="1" applyBorder="1" applyAlignment="1" applyProtection="1">
      <alignment horizontal="left"/>
    </xf>
    <xf numFmtId="0" fontId="4" fillId="39" borderId="16" xfId="0" applyFont="1" applyFill="1" applyBorder="1" applyAlignment="1"/>
    <xf numFmtId="3" fontId="4" fillId="39" borderId="16" xfId="0" applyNumberFormat="1" applyFont="1" applyFill="1" applyBorder="1" applyAlignment="1">
      <alignment horizontal="right"/>
    </xf>
    <xf numFmtId="3" fontId="7" fillId="39" borderId="16" xfId="1" applyNumberFormat="1" applyFont="1" applyFill="1" applyBorder="1" applyAlignment="1" applyProtection="1">
      <alignment horizontal="right"/>
    </xf>
    <xf numFmtId="0" fontId="4" fillId="38" borderId="16" xfId="0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 applyProtection="1">
      <alignment horizontal="left"/>
    </xf>
    <xf numFmtId="3" fontId="7" fillId="24" borderId="16" xfId="0" applyNumberFormat="1" applyFont="1" applyFill="1" applyBorder="1" applyAlignment="1" applyProtection="1">
      <alignment horizontal="right"/>
    </xf>
    <xf numFmtId="49" fontId="4" fillId="23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3" fontId="15" fillId="0" borderId="16" xfId="0" applyNumberFormat="1" applyFont="1" applyFill="1" applyBorder="1" applyAlignment="1">
      <alignment horizontal="righ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2" applyNumberFormat="1" applyFont="1" applyFill="1" applyBorder="1" applyAlignment="1" applyProtection="1">
      <alignment horizontal="left"/>
    </xf>
    <xf numFmtId="49" fontId="13" fillId="35" borderId="16" xfId="0" applyNumberFormat="1" applyFont="1" applyFill="1" applyBorder="1" applyAlignment="1" applyProtection="1">
      <alignment horizontal="left"/>
    </xf>
    <xf numFmtId="49" fontId="4" fillId="28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14" fontId="7" fillId="11" borderId="16" xfId="0" applyNumberFormat="1" applyFont="1" applyFill="1" applyBorder="1" applyAlignment="1" applyProtection="1">
      <alignment horizontal="center"/>
    </xf>
    <xf numFmtId="49" fontId="7" fillId="11" borderId="16" xfId="0" applyNumberFormat="1" applyFont="1" applyFill="1" applyBorder="1" applyAlignment="1" applyProtection="1">
      <alignment horizontal="left"/>
    </xf>
    <xf numFmtId="3" fontId="7" fillId="23" borderId="16" xfId="0" applyNumberFormat="1" applyFont="1" applyFill="1" applyBorder="1" applyAlignment="1" applyProtection="1">
      <alignment horizontal="right"/>
    </xf>
    <xf numFmtId="0" fontId="16" fillId="0" borderId="16" xfId="0" applyFont="1" applyFill="1" applyBorder="1" applyAlignment="1">
      <alignment horizontal="center" vertical="center"/>
    </xf>
    <xf numFmtId="0" fontId="7" fillId="8" borderId="16" xfId="1" applyNumberFormat="1" applyFont="1" applyFill="1" applyBorder="1" applyAlignment="1" applyProtection="1">
      <alignment horizontal="left"/>
    </xf>
    <xf numFmtId="14" fontId="7" fillId="8" borderId="16" xfId="0" applyNumberFormat="1" applyFont="1" applyFill="1" applyBorder="1" applyAlignment="1" applyProtection="1">
      <alignment horizontal="center"/>
    </xf>
    <xf numFmtId="49" fontId="7" fillId="8" borderId="16" xfId="0" applyNumberFormat="1" applyFont="1" applyFill="1" applyBorder="1" applyAlignment="1" applyProtection="1">
      <alignment horizontal="center"/>
    </xf>
    <xf numFmtId="49" fontId="7" fillId="8" borderId="16" xfId="0" applyNumberFormat="1" applyFont="1" applyFill="1" applyBorder="1" applyAlignment="1">
      <alignment horizontal="left"/>
    </xf>
    <xf numFmtId="49" fontId="7" fillId="8" borderId="16" xfId="0" applyNumberFormat="1" applyFont="1" applyFill="1" applyBorder="1" applyAlignment="1" applyProtection="1">
      <alignment horizontal="left"/>
    </xf>
    <xf numFmtId="0" fontId="7" fillId="8" borderId="16" xfId="0" applyNumberFormat="1" applyFont="1" applyFill="1" applyBorder="1" applyAlignment="1" applyProtection="1">
      <alignment horizontal="left" wrapText="1"/>
    </xf>
    <xf numFmtId="0" fontId="7" fillId="8" borderId="16" xfId="2" applyNumberFormat="1" applyFont="1" applyFill="1" applyBorder="1" applyAlignment="1" applyProtection="1">
      <alignment horizontal="left" wrapText="1"/>
    </xf>
    <xf numFmtId="3" fontId="7" fillId="8" borderId="16" xfId="0" applyNumberFormat="1" applyFont="1" applyFill="1" applyBorder="1" applyAlignment="1" applyProtection="1">
      <alignment horizontal="right"/>
    </xf>
    <xf numFmtId="0" fontId="7" fillId="9" borderId="16" xfId="0" applyNumberFormat="1" applyFont="1" applyFill="1" applyBorder="1" applyAlignment="1" applyProtection="1">
      <alignment horizontal="center"/>
    </xf>
    <xf numFmtId="0" fontId="7" fillId="9" borderId="16" xfId="0" applyFont="1" applyFill="1" applyBorder="1" applyAlignment="1"/>
    <xf numFmtId="3" fontId="7" fillId="9" borderId="16" xfId="0" applyNumberFormat="1" applyFont="1" applyFill="1" applyBorder="1" applyAlignment="1">
      <alignment horizontal="right"/>
    </xf>
    <xf numFmtId="49" fontId="7" fillId="15" borderId="16" xfId="1" applyNumberFormat="1" applyFont="1" applyFill="1" applyBorder="1" applyAlignment="1" applyProtection="1">
      <alignment horizontal="center"/>
    </xf>
    <xf numFmtId="49" fontId="7" fillId="15" borderId="16" xfId="1" applyNumberFormat="1" applyFont="1" applyFill="1" applyBorder="1" applyAlignment="1" applyProtection="1">
      <alignment horizontal="left"/>
    </xf>
    <xf numFmtId="3" fontId="7" fillId="15" borderId="16" xfId="1" applyNumberFormat="1" applyFont="1" applyFill="1" applyBorder="1" applyAlignment="1" applyProtection="1">
      <alignment horizontal="right"/>
    </xf>
    <xf numFmtId="1" fontId="10" fillId="0" borderId="16" xfId="0" applyNumberFormat="1" applyFont="1" applyFill="1" applyBorder="1" applyAlignment="1">
      <alignment horizontal="center"/>
    </xf>
    <xf numFmtId="0" fontId="8" fillId="13" borderId="16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left"/>
    </xf>
    <xf numFmtId="1" fontId="4" fillId="13" borderId="16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3" fontId="7" fillId="13" borderId="16" xfId="0" applyNumberFormat="1" applyFont="1" applyFill="1" applyBorder="1" applyAlignment="1">
      <alignment horizontal="right"/>
    </xf>
    <xf numFmtId="0" fontId="7" fillId="4" borderId="16" xfId="0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>
      <alignment horizontal="center" vertical="center"/>
    </xf>
    <xf numFmtId="14" fontId="7" fillId="4" borderId="16" xfId="0" applyNumberFormat="1" applyFont="1" applyFill="1" applyBorder="1" applyAlignment="1" applyProtection="1">
      <alignment horizontal="center"/>
    </xf>
    <xf numFmtId="49" fontId="7" fillId="4" borderId="16" xfId="0" applyNumberFormat="1" applyFont="1" applyFill="1" applyBorder="1" applyAlignment="1" applyProtection="1">
      <alignment horizontal="center"/>
    </xf>
    <xf numFmtId="1" fontId="4" fillId="4" borderId="16" xfId="0" applyNumberFormat="1" applyFont="1" applyFill="1" applyBorder="1" applyAlignment="1"/>
    <xf numFmtId="0" fontId="7" fillId="4" borderId="16" xfId="0" applyFont="1" applyFill="1" applyBorder="1" applyAlignment="1">
      <alignment horizontal="left"/>
    </xf>
    <xf numFmtId="49" fontId="7" fillId="4" borderId="16" xfId="0" applyNumberFormat="1" applyFont="1" applyFill="1" applyBorder="1" applyAlignment="1" applyProtection="1">
      <alignment horizontal="left"/>
    </xf>
    <xf numFmtId="1" fontId="7" fillId="4" borderId="16" xfId="0" applyNumberFormat="1" applyFont="1" applyFill="1" applyBorder="1" applyAlignment="1">
      <alignment horizontal="center"/>
    </xf>
    <xf numFmtId="0" fontId="7" fillId="4" borderId="16" xfId="0" applyNumberFormat="1" applyFont="1" applyFill="1" applyBorder="1" applyAlignment="1" applyProtection="1">
      <alignment horizontal="left" wrapText="1"/>
    </xf>
    <xf numFmtId="0" fontId="4" fillId="4" borderId="16" xfId="0" applyFont="1" applyFill="1" applyBorder="1" applyAlignment="1">
      <alignment wrapText="1"/>
    </xf>
    <xf numFmtId="3" fontId="7" fillId="4" borderId="16" xfId="0" applyNumberFormat="1" applyFont="1" applyFill="1" applyBorder="1" applyAlignment="1">
      <alignment horizontal="right"/>
    </xf>
    <xf numFmtId="3" fontId="7" fillId="4" borderId="16" xfId="0" applyNumberFormat="1" applyFont="1" applyFill="1" applyBorder="1" applyAlignment="1" applyProtection="1">
      <alignment horizontal="right"/>
    </xf>
    <xf numFmtId="1" fontId="10" fillId="0" borderId="16" xfId="0" applyNumberFormat="1" applyFont="1" applyFill="1" applyBorder="1" applyAlignment="1">
      <alignment horizontal="center" wrapText="1"/>
    </xf>
    <xf numFmtId="14" fontId="4" fillId="6" borderId="16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/>
    <xf numFmtId="0" fontId="4" fillId="0" borderId="0" xfId="0" applyFont="1" applyFill="1" applyAlignment="1"/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49" fontId="5" fillId="5" borderId="19" xfId="0" applyNumberFormat="1" applyFont="1" applyFill="1" applyBorder="1" applyAlignment="1" applyProtection="1">
      <alignment horizontal="center" wrapText="1"/>
    </xf>
    <xf numFmtId="49" fontId="6" fillId="5" borderId="15" xfId="0" applyNumberFormat="1" applyFont="1" applyFill="1" applyBorder="1" applyAlignment="1" applyProtection="1">
      <alignment horizontal="center" wrapText="1"/>
    </xf>
    <xf numFmtId="0" fontId="5" fillId="5" borderId="15" xfId="0" applyFont="1" applyFill="1" applyBorder="1" applyAlignment="1">
      <alignment horizontal="center"/>
    </xf>
    <xf numFmtId="3" fontId="4" fillId="0" borderId="17" xfId="0" applyNumberFormat="1" applyFont="1" applyFill="1" applyBorder="1" applyAlignment="1"/>
    <xf numFmtId="3" fontId="4" fillId="0" borderId="16" xfId="0" applyNumberFormat="1" applyFont="1" applyBorder="1" applyAlignment="1"/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/>
    <xf numFmtId="3" fontId="4" fillId="33" borderId="16" xfId="0" applyNumberFormat="1" applyFont="1" applyFill="1" applyBorder="1" applyAlignment="1"/>
    <xf numFmtId="3" fontId="7" fillId="3" borderId="16" xfId="0" applyNumberFormat="1" applyFont="1" applyFill="1" applyBorder="1" applyAlignment="1" applyProtection="1">
      <alignment horizontal="center"/>
    </xf>
    <xf numFmtId="3" fontId="4" fillId="3" borderId="16" xfId="0" applyNumberFormat="1" applyFont="1" applyFill="1" applyBorder="1" applyAlignment="1"/>
    <xf numFmtId="3" fontId="7" fillId="3" borderId="16" xfId="1" applyNumberFormat="1" applyFont="1" applyFill="1" applyBorder="1" applyAlignment="1">
      <alignment horizontal="left"/>
    </xf>
    <xf numFmtId="3" fontId="7" fillId="3" borderId="16" xfId="1" applyNumberFormat="1" applyFont="1" applyFill="1" applyBorder="1" applyAlignment="1" applyProtection="1">
      <alignment horizontal="left"/>
    </xf>
    <xf numFmtId="3" fontId="4" fillId="3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 applyProtection="1">
      <alignment horizontal="center"/>
    </xf>
    <xf numFmtId="3" fontId="7" fillId="0" borderId="16" xfId="0" applyNumberFormat="1" applyFont="1" applyFill="1" applyBorder="1" applyAlignment="1">
      <alignment horizontal="left"/>
    </xf>
    <xf numFmtId="3" fontId="4" fillId="39" borderId="16" xfId="0" applyNumberFormat="1" applyFont="1" applyFill="1" applyBorder="1" applyAlignment="1"/>
    <xf numFmtId="3" fontId="7" fillId="0" borderId="16" xfId="1" applyNumberFormat="1" applyFont="1" applyFill="1" applyBorder="1" applyAlignment="1" applyProtection="1">
      <alignment horizontal="center"/>
    </xf>
    <xf numFmtId="3" fontId="7" fillId="0" borderId="16" xfId="1" applyNumberFormat="1" applyFont="1" applyFill="1" applyBorder="1" applyAlignment="1">
      <alignment horizontal="left"/>
    </xf>
    <xf numFmtId="3" fontId="7" fillId="0" borderId="16" xfId="1" applyNumberFormat="1" applyFont="1" applyFill="1" applyBorder="1" applyAlignment="1" applyProtection="1">
      <alignment horizontal="left"/>
    </xf>
    <xf numFmtId="3" fontId="13" fillId="0" borderId="16" xfId="0" applyNumberFormat="1" applyFont="1" applyFill="1" applyBorder="1" applyAlignment="1" applyProtection="1">
      <alignment horizontal="left"/>
    </xf>
    <xf numFmtId="3" fontId="15" fillId="0" borderId="16" xfId="0" applyNumberFormat="1" applyFont="1" applyFill="1" applyBorder="1" applyAlignment="1">
      <alignment horizontal="left"/>
    </xf>
    <xf numFmtId="3" fontId="4" fillId="16" borderId="16" xfId="0" applyNumberFormat="1" applyFont="1" applyFill="1" applyBorder="1" applyAlignment="1"/>
    <xf numFmtId="3" fontId="7" fillId="0" borderId="16" xfId="0" applyNumberFormat="1" applyFont="1" applyFill="1" applyBorder="1" applyAlignment="1"/>
    <xf numFmtId="3" fontId="7" fillId="0" borderId="16" xfId="0" applyNumberFormat="1" applyFont="1" applyFill="1" applyBorder="1" applyAlignment="1">
      <alignment horizontal="center"/>
    </xf>
    <xf numFmtId="3" fontId="4" fillId="35" borderId="16" xfId="0" applyNumberFormat="1" applyFont="1" applyFill="1" applyBorder="1" applyAlignment="1"/>
    <xf numFmtId="3" fontId="4" fillId="0" borderId="16" xfId="3" applyNumberFormat="1" applyFont="1" applyFill="1" applyBorder="1" applyAlignment="1">
      <alignment horizontal="left"/>
    </xf>
    <xf numFmtId="3" fontId="4" fillId="28" borderId="16" xfId="0" applyNumberFormat="1" applyFont="1" applyFill="1" applyBorder="1" applyAlignment="1"/>
    <xf numFmtId="3" fontId="4" fillId="27" borderId="16" xfId="0" applyNumberFormat="1" applyFont="1" applyFill="1" applyBorder="1" applyAlignment="1"/>
    <xf numFmtId="3" fontId="7" fillId="0" borderId="16" xfId="0" applyNumberFormat="1" applyFont="1" applyFill="1" applyBorder="1" applyAlignment="1" applyProtection="1">
      <alignment horizontal="left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26" borderId="16" xfId="0" applyNumberFormat="1" applyFont="1" applyFill="1" applyBorder="1" applyAlignment="1"/>
    <xf numFmtId="3" fontId="4" fillId="11" borderId="16" xfId="0" applyNumberFormat="1" applyFont="1" applyFill="1" applyBorder="1" applyAlignment="1"/>
    <xf numFmtId="3" fontId="4" fillId="17" borderId="16" xfId="0" applyNumberFormat="1" applyFont="1" applyFill="1" applyBorder="1" applyAlignment="1">
      <alignment horizontal="center"/>
    </xf>
    <xf numFmtId="3" fontId="4" fillId="23" borderId="16" xfId="0" applyNumberFormat="1" applyFont="1" applyFill="1" applyBorder="1" applyAlignment="1"/>
    <xf numFmtId="3" fontId="4" fillId="36" borderId="16" xfId="0" applyNumberFormat="1" applyFont="1" applyFill="1" applyBorder="1" applyAlignment="1"/>
    <xf numFmtId="3" fontId="4" fillId="19" borderId="16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29" borderId="16" xfId="0" applyNumberFormat="1" applyFont="1" applyFill="1" applyBorder="1" applyAlignment="1"/>
    <xf numFmtId="3" fontId="4" fillId="8" borderId="16" xfId="0" applyNumberFormat="1" applyFont="1" applyFill="1" applyBorder="1" applyAlignment="1"/>
    <xf numFmtId="3" fontId="7" fillId="8" borderId="16" xfId="0" applyNumberFormat="1" applyFont="1" applyFill="1" applyBorder="1" applyAlignment="1"/>
    <xf numFmtId="3" fontId="4" fillId="9" borderId="16" xfId="0" applyNumberFormat="1" applyFont="1" applyFill="1" applyBorder="1" applyAlignment="1"/>
    <xf numFmtId="3" fontId="4" fillId="22" borderId="16" xfId="0" applyNumberFormat="1" applyFont="1" applyFill="1" applyBorder="1" applyAlignment="1"/>
    <xf numFmtId="3" fontId="4" fillId="24" borderId="16" xfId="0" applyNumberFormat="1" applyFont="1" applyFill="1" applyBorder="1" applyAlignment="1"/>
    <xf numFmtId="3" fontId="4" fillId="10" borderId="16" xfId="0" applyNumberFormat="1" applyFont="1" applyFill="1" applyBorder="1" applyAlignment="1"/>
    <xf numFmtId="3" fontId="7" fillId="3" borderId="16" xfId="0" applyNumberFormat="1" applyFont="1" applyFill="1" applyBorder="1" applyAlignment="1">
      <alignment horizontal="left"/>
    </xf>
    <xf numFmtId="3" fontId="4" fillId="38" borderId="16" xfId="0" applyNumberFormat="1" applyFont="1" applyFill="1" applyBorder="1" applyAlignment="1"/>
    <xf numFmtId="3" fontId="4" fillId="25" borderId="16" xfId="0" applyNumberFormat="1" applyFont="1" applyFill="1" applyBorder="1" applyAlignment="1"/>
    <xf numFmtId="3" fontId="4" fillId="31" borderId="16" xfId="0" applyNumberFormat="1" applyFont="1" applyFill="1" applyBorder="1" applyAlignment="1">
      <alignment horizontal="center"/>
    </xf>
    <xf numFmtId="3" fontId="4" fillId="37" borderId="16" xfId="0" applyNumberFormat="1" applyFont="1" applyFill="1" applyBorder="1" applyAlignment="1"/>
    <xf numFmtId="3" fontId="4" fillId="12" borderId="16" xfId="0" applyNumberFormat="1" applyFont="1" applyFill="1" applyBorder="1" applyAlignment="1"/>
    <xf numFmtId="3" fontId="4" fillId="20" borderId="16" xfId="0" applyNumberFormat="1" applyFont="1" applyFill="1" applyBorder="1" applyAlignment="1"/>
    <xf numFmtId="3" fontId="4" fillId="34" borderId="16" xfId="0" applyNumberFormat="1" applyFont="1" applyFill="1" applyBorder="1" applyAlignment="1"/>
    <xf numFmtId="3" fontId="4" fillId="14" borderId="16" xfId="0" applyNumberFormat="1" applyFont="1" applyFill="1" applyBorder="1" applyAlignment="1"/>
    <xf numFmtId="3" fontId="4" fillId="18" borderId="16" xfId="0" applyNumberFormat="1" applyFont="1" applyFill="1" applyBorder="1" applyAlignment="1"/>
    <xf numFmtId="3" fontId="7" fillId="3" borderId="16" xfId="0" applyNumberFormat="1" applyFont="1" applyFill="1" applyBorder="1" applyAlignment="1" applyProtection="1">
      <alignment horizontal="left"/>
    </xf>
    <xf numFmtId="3" fontId="4" fillId="30" borderId="16" xfId="0" applyNumberFormat="1" applyFont="1" applyFill="1" applyBorder="1" applyAlignment="1"/>
    <xf numFmtId="3" fontId="4" fillId="32" borderId="16" xfId="0" applyNumberFormat="1" applyFont="1" applyFill="1" applyBorder="1" applyAlignment="1"/>
    <xf numFmtId="3" fontId="4" fillId="31" borderId="16" xfId="0" applyNumberFormat="1" applyFont="1" applyFill="1" applyBorder="1" applyAlignment="1"/>
    <xf numFmtId="3" fontId="7" fillId="3" borderId="16" xfId="1" applyNumberFormat="1" applyFont="1" applyFill="1" applyBorder="1" applyAlignment="1" applyProtection="1">
      <alignment horizontal="center"/>
    </xf>
    <xf numFmtId="3" fontId="7" fillId="3" borderId="16" xfId="0" applyNumberFormat="1" applyFont="1" applyFill="1" applyBorder="1" applyAlignment="1">
      <alignment horizontal="center"/>
    </xf>
    <xf numFmtId="3" fontId="13" fillId="3" borderId="16" xfId="0" applyNumberFormat="1" applyFont="1" applyFill="1" applyBorder="1" applyAlignment="1" applyProtection="1">
      <alignment horizontal="left"/>
    </xf>
    <xf numFmtId="3" fontId="4" fillId="7" borderId="16" xfId="0" applyNumberFormat="1" applyFont="1" applyFill="1" applyBorder="1" applyAlignment="1"/>
    <xf numFmtId="3" fontId="4" fillId="21" borderId="16" xfId="0" applyNumberFormat="1" applyFont="1" applyFill="1" applyBorder="1" applyAlignment="1"/>
    <xf numFmtId="3" fontId="4" fillId="0" borderId="16" xfId="0" applyNumberFormat="1" applyFont="1" applyBorder="1" applyAlignment="1">
      <alignment horizontal="center"/>
    </xf>
    <xf numFmtId="3" fontId="4" fillId="15" borderId="16" xfId="0" applyNumberFormat="1" applyFont="1" applyFill="1" applyBorder="1" applyAlignment="1"/>
    <xf numFmtId="3" fontId="4" fillId="13" borderId="16" xfId="0" applyNumberFormat="1" applyFont="1" applyFill="1" applyBorder="1" applyAlignment="1"/>
    <xf numFmtId="3" fontId="4" fillId="11" borderId="16" xfId="0" applyNumberFormat="1" applyFont="1" applyFill="1" applyBorder="1" applyAlignment="1">
      <alignment horizontal="center"/>
    </xf>
    <xf numFmtId="3" fontId="4" fillId="8" borderId="16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/>
    <xf numFmtId="3" fontId="4" fillId="13" borderId="16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4" fillId="30" borderId="16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49" fontId="4" fillId="11" borderId="1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7" fillId="10" borderId="16" xfId="0" applyNumberFormat="1" applyFont="1" applyFill="1" applyBorder="1" applyAlignment="1">
      <alignment horizontal="center"/>
    </xf>
    <xf numFmtId="49" fontId="7" fillId="12" borderId="16" xfId="0" applyNumberFormat="1" applyFont="1" applyFill="1" applyBorder="1" applyAlignment="1">
      <alignment horizontal="center"/>
    </xf>
    <xf numFmtId="49" fontId="7" fillId="14" borderId="16" xfId="1" applyNumberFormat="1" applyFont="1" applyFill="1" applyBorder="1" applyAlignment="1" applyProtection="1">
      <alignment horizontal="center"/>
    </xf>
    <xf numFmtId="49" fontId="7" fillId="16" borderId="16" xfId="0" applyNumberFormat="1" applyFont="1" applyFill="1" applyBorder="1" applyAlignment="1">
      <alignment horizontal="center"/>
    </xf>
    <xf numFmtId="49" fontId="7" fillId="18" borderId="16" xfId="0" applyNumberFormat="1" applyFont="1" applyFill="1" applyBorder="1" applyAlignment="1">
      <alignment horizontal="center"/>
    </xf>
    <xf numFmtId="49" fontId="13" fillId="30" borderId="16" xfId="0" applyNumberFormat="1" applyFont="1" applyFill="1" applyBorder="1" applyAlignment="1" applyProtection="1">
      <alignment horizontal="center"/>
    </xf>
    <xf numFmtId="49" fontId="7" fillId="36" borderId="16" xfId="1" applyNumberFormat="1" applyFont="1" applyFill="1" applyBorder="1" applyAlignment="1" applyProtection="1">
      <alignment horizontal="center"/>
    </xf>
    <xf numFmtId="49" fontId="13" fillId="0" borderId="16" xfId="0" applyNumberFormat="1" applyFont="1" applyFill="1" applyBorder="1" applyAlignment="1" applyProtection="1">
      <alignment horizontal="center"/>
    </xf>
    <xf numFmtId="49" fontId="7" fillId="4" borderId="16" xfId="0" applyNumberFormat="1" applyFont="1" applyFill="1" applyBorder="1" applyAlignment="1">
      <alignment horizontal="center"/>
    </xf>
    <xf numFmtId="49" fontId="7" fillId="13" borderId="16" xfId="0" applyNumberFormat="1" applyFont="1" applyFill="1" applyBorder="1" applyAlignment="1">
      <alignment horizontal="center"/>
    </xf>
    <xf numFmtId="49" fontId="4" fillId="6" borderId="16" xfId="0" applyNumberFormat="1" applyFont="1" applyFill="1" applyBorder="1" applyAlignment="1">
      <alignment horizontal="center"/>
    </xf>
    <xf numFmtId="0" fontId="0" fillId="40" borderId="7" xfId="0" applyFill="1" applyBorder="1" applyAlignment="1" applyProtection="1">
      <alignment horizontal="right"/>
    </xf>
    <xf numFmtId="164" fontId="0" fillId="40" borderId="8" xfId="0" applyNumberFormat="1" applyFill="1" applyBorder="1" applyProtection="1"/>
    <xf numFmtId="0" fontId="0" fillId="40" borderId="0" xfId="0" applyFill="1" applyBorder="1" applyAlignment="1" applyProtection="1">
      <alignment horizontal="right"/>
    </xf>
    <xf numFmtId="164" fontId="0" fillId="40" borderId="9" xfId="0" applyNumberFormat="1" applyFill="1" applyBorder="1" applyProtection="1"/>
    <xf numFmtId="0" fontId="2" fillId="40" borderId="10" xfId="0" applyFont="1" applyFill="1" applyBorder="1" applyAlignment="1" applyProtection="1">
      <alignment horizontal="right"/>
    </xf>
    <xf numFmtId="164" fontId="2" fillId="40" borderId="11" xfId="0" applyNumberFormat="1" applyFont="1" applyFill="1" applyBorder="1" applyProtection="1"/>
    <xf numFmtId="0" fontId="2" fillId="40" borderId="0" xfId="0" applyFont="1" applyFill="1" applyBorder="1" applyAlignment="1" applyProtection="1">
      <alignment horizontal="right"/>
    </xf>
    <xf numFmtId="164" fontId="2" fillId="40" borderId="9" xfId="0" applyNumberFormat="1" applyFont="1" applyFill="1" applyBorder="1" applyProtection="1"/>
    <xf numFmtId="164" fontId="0" fillId="0" borderId="0" xfId="0" applyNumberFormat="1" applyFill="1"/>
    <xf numFmtId="0" fontId="0" fillId="0" borderId="0" xfId="0" applyFill="1"/>
    <xf numFmtId="0" fontId="0" fillId="40" borderId="5" xfId="0" applyFill="1" applyBorder="1" applyAlignment="1" applyProtection="1">
      <alignment horizontal="center"/>
    </xf>
    <xf numFmtId="0" fontId="4" fillId="0" borderId="0" xfId="0" applyFont="1" applyBorder="1" applyAlignment="1"/>
    <xf numFmtId="0" fontId="7" fillId="6" borderId="16" xfId="0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7" fillId="6" borderId="16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6" borderId="16" xfId="1" applyNumberFormat="1" applyFont="1" applyFill="1" applyBorder="1" applyAlignment="1" applyProtection="1">
      <alignment horizontal="center"/>
    </xf>
    <xf numFmtId="1" fontId="4" fillId="0" borderId="17" xfId="0" applyNumberFormat="1" applyFont="1" applyFill="1" applyBorder="1" applyAlignment="1"/>
    <xf numFmtId="1" fontId="4" fillId="0" borderId="0" xfId="0" applyNumberFormat="1" applyFont="1" applyBorder="1" applyAlignment="1"/>
    <xf numFmtId="0" fontId="7" fillId="6" borderId="16" xfId="1" applyFont="1" applyFill="1" applyBorder="1" applyAlignment="1">
      <alignment horizontal="left"/>
    </xf>
    <xf numFmtId="49" fontId="7" fillId="6" borderId="16" xfId="1" applyNumberFormat="1" applyFont="1" applyFill="1" applyBorder="1" applyAlignment="1" applyProtection="1">
      <alignment horizontal="left"/>
    </xf>
    <xf numFmtId="165" fontId="4" fillId="0" borderId="0" xfId="0" applyNumberFormat="1" applyFont="1" applyBorder="1" applyAlignment="1">
      <alignment horizontal="center"/>
    </xf>
    <xf numFmtId="0" fontId="7" fillId="6" borderId="16" xfId="1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right"/>
    </xf>
    <xf numFmtId="3" fontId="7" fillId="6" borderId="16" xfId="1" applyNumberFormat="1" applyFont="1" applyFill="1" applyBorder="1" applyAlignment="1" applyProtection="1">
      <alignment horizontal="right"/>
    </xf>
    <xf numFmtId="14" fontId="7" fillId="23" borderId="16" xfId="0" applyNumberFormat="1" applyFont="1" applyFill="1" applyBorder="1" applyAlignment="1" applyProtection="1">
      <alignment horizontal="center"/>
    </xf>
    <xf numFmtId="14" fontId="4" fillId="23" borderId="16" xfId="0" applyNumberFormat="1" applyFont="1" applyFill="1" applyBorder="1" applyAlignment="1">
      <alignment horizontal="center"/>
    </xf>
    <xf numFmtId="14" fontId="7" fillId="24" borderId="16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center"/>
    </xf>
    <xf numFmtId="0" fontId="7" fillId="41" borderId="16" xfId="0" applyNumberFormat="1" applyFont="1" applyFill="1" applyBorder="1" applyAlignment="1" applyProtection="1">
      <alignment horizontal="left"/>
    </xf>
    <xf numFmtId="0" fontId="8" fillId="41" borderId="16" xfId="0" applyFont="1" applyFill="1" applyBorder="1" applyAlignment="1">
      <alignment horizontal="center" vertical="center"/>
    </xf>
    <xf numFmtId="14" fontId="7" fillId="41" borderId="16" xfId="0" applyNumberFormat="1" applyFont="1" applyFill="1" applyBorder="1" applyAlignment="1" applyProtection="1">
      <alignment horizontal="center"/>
    </xf>
    <xf numFmtId="49" fontId="7" fillId="41" borderId="16" xfId="0" applyNumberFormat="1" applyFont="1" applyFill="1" applyBorder="1" applyAlignment="1" applyProtection="1">
      <alignment horizontal="center"/>
    </xf>
    <xf numFmtId="49" fontId="7" fillId="41" borderId="16" xfId="0" applyNumberFormat="1" applyFont="1" applyFill="1" applyBorder="1" applyAlignment="1">
      <alignment horizontal="center"/>
    </xf>
    <xf numFmtId="1" fontId="4" fillId="41" borderId="16" xfId="0" applyNumberFormat="1" applyFont="1" applyFill="1" applyBorder="1" applyAlignment="1"/>
    <xf numFmtId="0" fontId="7" fillId="41" borderId="16" xfId="0" applyFont="1" applyFill="1" applyBorder="1" applyAlignment="1">
      <alignment horizontal="left"/>
    </xf>
    <xf numFmtId="1" fontId="4" fillId="41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/>
    <xf numFmtId="0" fontId="4" fillId="41" borderId="16" xfId="0" applyFont="1" applyFill="1" applyBorder="1" applyAlignment="1">
      <alignment horizontal="center"/>
    </xf>
    <xf numFmtId="3" fontId="4" fillId="41" borderId="16" xfId="0" applyNumberFormat="1" applyFont="1" applyFill="1" applyBorder="1" applyAlignment="1"/>
    <xf numFmtId="3" fontId="4" fillId="41" borderId="16" xfId="0" applyNumberFormat="1" applyFont="1" applyFill="1" applyBorder="1" applyAlignment="1">
      <alignment horizontal="right"/>
    </xf>
    <xf numFmtId="3" fontId="7" fillId="41" borderId="16" xfId="0" applyNumberFormat="1" applyFont="1" applyFill="1" applyBorder="1" applyAlignment="1" applyProtection="1">
      <alignment horizontal="right"/>
    </xf>
    <xf numFmtId="3" fontId="4" fillId="0" borderId="17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" fontId="4" fillId="0" borderId="16" xfId="3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 applyProtection="1">
      <alignment horizontal="left"/>
    </xf>
    <xf numFmtId="14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1" fontId="10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right"/>
    </xf>
    <xf numFmtId="14" fontId="7" fillId="42" borderId="16" xfId="0" applyNumberFormat="1" applyFont="1" applyFill="1" applyBorder="1" applyAlignment="1" applyProtection="1">
      <alignment horizontal="center"/>
    </xf>
    <xf numFmtId="49" fontId="7" fillId="42" borderId="16" xfId="0" applyNumberFormat="1" applyFont="1" applyFill="1" applyBorder="1" applyAlignment="1" applyProtection="1">
      <alignment horizontal="center"/>
    </xf>
    <xf numFmtId="49" fontId="7" fillId="42" borderId="16" xfId="0" applyNumberFormat="1" applyFont="1" applyFill="1" applyBorder="1" applyAlignment="1">
      <alignment horizontal="center"/>
    </xf>
    <xf numFmtId="1" fontId="4" fillId="42" borderId="16" xfId="0" applyNumberFormat="1" applyFont="1" applyFill="1" applyBorder="1" applyAlignment="1"/>
    <xf numFmtId="0" fontId="7" fillId="42" borderId="16" xfId="0" applyFont="1" applyFill="1" applyBorder="1" applyAlignment="1">
      <alignment horizontal="left"/>
    </xf>
    <xf numFmtId="0" fontId="7" fillId="42" borderId="16" xfId="0" applyFont="1" applyFill="1" applyBorder="1" applyAlignment="1"/>
    <xf numFmtId="1" fontId="4" fillId="42" borderId="16" xfId="0" applyNumberFormat="1" applyFont="1" applyFill="1" applyBorder="1" applyAlignment="1">
      <alignment horizontal="center"/>
    </xf>
    <xf numFmtId="0" fontId="4" fillId="42" borderId="16" xfId="0" applyFont="1" applyFill="1" applyBorder="1" applyAlignment="1"/>
    <xf numFmtId="0" fontId="4" fillId="42" borderId="16" xfId="0" applyFont="1" applyFill="1" applyBorder="1" applyAlignment="1">
      <alignment horizontal="center"/>
    </xf>
    <xf numFmtId="3" fontId="4" fillId="42" borderId="16" xfId="0" applyNumberFormat="1" applyFont="1" applyFill="1" applyBorder="1" applyAlignment="1"/>
    <xf numFmtId="3" fontId="4" fillId="42" borderId="16" xfId="0" applyNumberFormat="1" applyFont="1" applyFill="1" applyBorder="1" applyAlignment="1">
      <alignment horizontal="right"/>
    </xf>
    <xf numFmtId="3" fontId="7" fillId="42" borderId="16" xfId="0" applyNumberFormat="1" applyFont="1" applyFill="1" applyBorder="1" applyAlignment="1">
      <alignment horizontal="right"/>
    </xf>
    <xf numFmtId="0" fontId="7" fillId="42" borderId="16" xfId="0" applyNumberFormat="1" applyFont="1" applyFill="1" applyBorder="1" applyAlignment="1" applyProtection="1">
      <alignment horizontal="left"/>
    </xf>
    <xf numFmtId="0" fontId="8" fillId="4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2" fillId="40" borderId="8" xfId="0" applyNumberFormat="1" applyFont="1" applyFill="1" applyBorder="1" applyAlignment="1">
      <alignment horizontal="center" vertical="center"/>
    </xf>
    <xf numFmtId="0" fontId="2" fillId="40" borderId="9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7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C4A8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2"/>
  <sheetViews>
    <sheetView tabSelected="1" workbookViewId="0">
      <selection activeCell="E30" sqref="E30"/>
    </sheetView>
  </sheetViews>
  <sheetFormatPr defaultRowHeight="15" x14ac:dyDescent="0.25"/>
  <cols>
    <col min="1" max="1" width="9.28515625" bestFit="1" customWidth="1"/>
    <col min="2" max="2" width="4.140625" customWidth="1"/>
    <col min="3" max="3" width="13.140625" customWidth="1"/>
    <col min="4" max="4" width="11.140625" style="667" customWidth="1"/>
    <col min="5" max="5" width="12.28515625" style="667" customWidth="1"/>
    <col min="6" max="6" width="8" customWidth="1"/>
    <col min="7" max="7" width="56.42578125" customWidth="1"/>
    <col min="8" max="8" width="30.5703125" customWidth="1"/>
    <col min="9" max="9" width="19.7109375" customWidth="1"/>
    <col min="10" max="10" width="0" hidden="1" customWidth="1"/>
    <col min="11" max="11" width="9.140625" customWidth="1"/>
    <col min="12" max="12" width="20.7109375" customWidth="1"/>
    <col min="13" max="13" width="36.5703125" customWidth="1"/>
    <col min="14" max="14" width="13.7109375" style="564" customWidth="1"/>
    <col min="15" max="15" width="13.140625" customWidth="1"/>
    <col min="16" max="16" width="18.7109375" customWidth="1"/>
    <col min="17" max="17" width="14.85546875" customWidth="1"/>
    <col min="18" max="18" width="13.28515625" customWidth="1"/>
    <col min="19" max="23" width="0" hidden="1" customWidth="1"/>
    <col min="24" max="25" width="10.7109375" customWidth="1"/>
    <col min="26" max="26" width="18.5703125" bestFit="1" customWidth="1"/>
    <col min="27" max="28" width="0" hidden="1" customWidth="1"/>
    <col min="29" max="29" width="13.5703125" bestFit="1" customWidth="1"/>
  </cols>
  <sheetData>
    <row r="1" spans="1:29" s="564" customFormat="1" ht="36.75" customHeight="1" thickBot="1" x14ac:dyDescent="0.3">
      <c r="A1" s="565" t="s">
        <v>32</v>
      </c>
      <c r="B1" s="566" t="s">
        <v>33</v>
      </c>
      <c r="C1" s="25" t="s">
        <v>34</v>
      </c>
      <c r="D1" s="25" t="s">
        <v>35</v>
      </c>
      <c r="E1" s="26" t="s">
        <v>36</v>
      </c>
      <c r="F1" s="26" t="s">
        <v>805</v>
      </c>
      <c r="G1" s="25" t="s">
        <v>37</v>
      </c>
      <c r="H1" s="25" t="s">
        <v>38</v>
      </c>
      <c r="I1" s="25" t="s">
        <v>39</v>
      </c>
      <c r="J1" s="25" t="s">
        <v>40</v>
      </c>
      <c r="K1" s="25" t="s">
        <v>41</v>
      </c>
      <c r="L1" s="24" t="s">
        <v>42</v>
      </c>
      <c r="M1" s="24" t="s">
        <v>43</v>
      </c>
      <c r="N1" s="567" t="s">
        <v>44</v>
      </c>
      <c r="O1" s="24" t="s">
        <v>45</v>
      </c>
      <c r="P1" s="24" t="s">
        <v>46</v>
      </c>
      <c r="Q1" s="24" t="s">
        <v>47</v>
      </c>
      <c r="R1" s="24" t="s">
        <v>48</v>
      </c>
      <c r="S1" s="25" t="s">
        <v>35</v>
      </c>
      <c r="T1" s="26"/>
      <c r="U1" s="25" t="s">
        <v>37</v>
      </c>
      <c r="V1" s="25" t="s">
        <v>39</v>
      </c>
      <c r="W1" s="25" t="s">
        <v>41</v>
      </c>
      <c r="X1" s="24" t="s">
        <v>49</v>
      </c>
      <c r="Y1" s="24" t="s">
        <v>50</v>
      </c>
      <c r="Z1" s="24" t="s">
        <v>46</v>
      </c>
      <c r="AA1" s="24" t="s">
        <v>51</v>
      </c>
      <c r="AB1" s="24" t="s">
        <v>52</v>
      </c>
      <c r="AC1" s="567" t="s">
        <v>53</v>
      </c>
    </row>
    <row r="2" spans="1:29" x14ac:dyDescent="0.25">
      <c r="A2" s="729" t="s">
        <v>54</v>
      </c>
      <c r="B2" s="708"/>
      <c r="C2" s="730">
        <v>41410</v>
      </c>
      <c r="D2" s="709" t="s">
        <v>614</v>
      </c>
      <c r="E2" s="709"/>
      <c r="F2" s="731">
        <v>1</v>
      </c>
      <c r="G2" s="710" t="s">
        <v>615</v>
      </c>
      <c r="H2" s="732" t="s">
        <v>80</v>
      </c>
      <c r="I2" s="710" t="s">
        <v>616</v>
      </c>
      <c r="J2" s="710"/>
      <c r="K2" s="33">
        <v>70116</v>
      </c>
      <c r="L2" s="710" t="s">
        <v>617</v>
      </c>
      <c r="M2" s="710"/>
      <c r="N2" s="711" t="s">
        <v>618</v>
      </c>
      <c r="O2" s="725">
        <v>280</v>
      </c>
      <c r="P2" s="34">
        <f t="shared" ref="P2:P33" si="0">Z2</f>
        <v>16200</v>
      </c>
      <c r="Q2" s="34">
        <f t="shared" ref="Q2:Q33" si="1">O2*1460</f>
        <v>408800</v>
      </c>
      <c r="R2" s="34">
        <f t="shared" ref="R2:R33" si="2">IF(P2-Q2&gt;=0,P2-Q2,0)</f>
        <v>0</v>
      </c>
      <c r="S2" s="725" t="s">
        <v>614</v>
      </c>
      <c r="T2" s="34">
        <v>1</v>
      </c>
      <c r="U2" s="568" t="s">
        <v>615</v>
      </c>
      <c r="V2" s="568" t="s">
        <v>616</v>
      </c>
      <c r="W2" s="725">
        <v>70116</v>
      </c>
      <c r="X2" s="33">
        <v>410</v>
      </c>
      <c r="Y2" s="33">
        <v>248</v>
      </c>
      <c r="Z2" s="34">
        <f>(X2-Y2)*100</f>
        <v>16200</v>
      </c>
      <c r="AA2" s="697" t="e">
        <f>#REF!*1460</f>
        <v>#REF!</v>
      </c>
      <c r="AB2" s="697" t="e">
        <f t="shared" ref="AB2:AB28" si="3">Z2-AA2</f>
        <v>#REF!</v>
      </c>
      <c r="AC2" s="35"/>
    </row>
    <row r="3" spans="1:29" x14ac:dyDescent="0.25">
      <c r="A3" s="36" t="s">
        <v>54</v>
      </c>
      <c r="B3" s="37"/>
      <c r="C3" s="38">
        <v>41410</v>
      </c>
      <c r="D3" s="178" t="s">
        <v>807</v>
      </c>
      <c r="E3" s="39"/>
      <c r="F3" s="41"/>
      <c r="G3" s="42" t="s">
        <v>788</v>
      </c>
      <c r="H3" s="42" t="s">
        <v>555</v>
      </c>
      <c r="I3" s="40" t="s">
        <v>789</v>
      </c>
      <c r="J3" s="40"/>
      <c r="K3" s="43">
        <v>70122</v>
      </c>
      <c r="L3" s="36" t="s">
        <v>565</v>
      </c>
      <c r="M3" s="44" t="s">
        <v>566</v>
      </c>
      <c r="N3" s="177" t="s">
        <v>567</v>
      </c>
      <c r="O3" s="571"/>
      <c r="P3" s="45">
        <f t="shared" si="0"/>
        <v>0</v>
      </c>
      <c r="Q3" s="45">
        <f t="shared" si="1"/>
        <v>0</v>
      </c>
      <c r="R3" s="46">
        <f t="shared" si="2"/>
        <v>0</v>
      </c>
      <c r="S3" s="570" t="s">
        <v>139</v>
      </c>
      <c r="T3" s="571"/>
      <c r="U3" s="579" t="s">
        <v>788</v>
      </c>
      <c r="V3" s="593" t="s">
        <v>789</v>
      </c>
      <c r="W3" s="570">
        <v>70122</v>
      </c>
      <c r="X3" s="733" t="s">
        <v>779</v>
      </c>
      <c r="Y3" s="733" t="s">
        <v>779</v>
      </c>
      <c r="Z3" s="34"/>
      <c r="AA3" s="48" t="e">
        <f>#REF!*1460</f>
        <v>#REF!</v>
      </c>
      <c r="AB3" s="48" t="e">
        <f t="shared" si="3"/>
        <v>#REF!</v>
      </c>
      <c r="AC3" s="35"/>
    </row>
    <row r="4" spans="1:29" x14ac:dyDescent="0.25">
      <c r="A4" s="36" t="s">
        <v>54</v>
      </c>
      <c r="B4" s="37"/>
      <c r="C4" s="38">
        <v>41415</v>
      </c>
      <c r="D4" s="39" t="s">
        <v>562</v>
      </c>
      <c r="E4" s="39"/>
      <c r="F4" s="41">
        <v>1</v>
      </c>
      <c r="G4" s="42" t="s">
        <v>563</v>
      </c>
      <c r="H4" s="42" t="s">
        <v>555</v>
      </c>
      <c r="I4" s="40" t="s">
        <v>564</v>
      </c>
      <c r="J4" s="40"/>
      <c r="K4" s="43">
        <v>70117</v>
      </c>
      <c r="L4" s="36" t="s">
        <v>565</v>
      </c>
      <c r="M4" s="44" t="s">
        <v>566</v>
      </c>
      <c r="N4" s="177" t="s">
        <v>567</v>
      </c>
      <c r="O4" s="571"/>
      <c r="P4" s="45">
        <f t="shared" si="0"/>
        <v>79500</v>
      </c>
      <c r="Q4" s="45">
        <f t="shared" si="1"/>
        <v>0</v>
      </c>
      <c r="R4" s="46">
        <f t="shared" si="2"/>
        <v>79500</v>
      </c>
      <c r="S4" s="573" t="s">
        <v>562</v>
      </c>
      <c r="T4" s="574">
        <v>1</v>
      </c>
      <c r="U4" s="611" t="s">
        <v>563</v>
      </c>
      <c r="V4" s="621" t="s">
        <v>564</v>
      </c>
      <c r="W4" s="577">
        <v>70117</v>
      </c>
      <c r="X4" s="726">
        <v>915</v>
      </c>
      <c r="Y4" s="726">
        <v>120</v>
      </c>
      <c r="Z4" s="97">
        <f t="shared" ref="Z4:Z37" si="4">(X4-Y4)*100</f>
        <v>79500</v>
      </c>
      <c r="AA4" s="257" t="e">
        <f>#REF!*1460</f>
        <v>#REF!</v>
      </c>
      <c r="AB4" s="257" t="e">
        <f t="shared" si="3"/>
        <v>#REF!</v>
      </c>
      <c r="AC4" s="220" t="s">
        <v>270</v>
      </c>
    </row>
    <row r="5" spans="1:29" x14ac:dyDescent="0.25">
      <c r="A5" s="36" t="s">
        <v>54</v>
      </c>
      <c r="B5" s="37"/>
      <c r="C5" s="194"/>
      <c r="D5" s="39" t="s">
        <v>211</v>
      </c>
      <c r="E5" s="39"/>
      <c r="F5" s="41">
        <v>1</v>
      </c>
      <c r="G5" s="42" t="s">
        <v>212</v>
      </c>
      <c r="H5" s="42" t="s">
        <v>64</v>
      </c>
      <c r="I5" s="40" t="s">
        <v>213</v>
      </c>
      <c r="J5" s="40"/>
      <c r="K5" s="43">
        <v>70131</v>
      </c>
      <c r="L5" s="125" t="s">
        <v>214</v>
      </c>
      <c r="M5" s="44" t="s">
        <v>215</v>
      </c>
      <c r="N5" s="177" t="s">
        <v>216</v>
      </c>
      <c r="O5" s="571"/>
      <c r="P5" s="45">
        <f t="shared" si="0"/>
        <v>1832600</v>
      </c>
      <c r="Q5" s="45">
        <f t="shared" si="1"/>
        <v>0</v>
      </c>
      <c r="R5" s="46">
        <f t="shared" si="2"/>
        <v>1832600</v>
      </c>
      <c r="S5" s="578" t="s">
        <v>211</v>
      </c>
      <c r="T5" s="571">
        <v>1</v>
      </c>
      <c r="U5" s="579" t="s">
        <v>212</v>
      </c>
      <c r="V5" s="593" t="s">
        <v>213</v>
      </c>
      <c r="W5" s="570">
        <v>70131</v>
      </c>
      <c r="X5" s="33">
        <v>420515</v>
      </c>
      <c r="Y5" s="33">
        <v>402189</v>
      </c>
      <c r="Z5" s="34">
        <f t="shared" si="4"/>
        <v>1832600</v>
      </c>
      <c r="AA5" s="48" t="e">
        <f>#REF!*1460</f>
        <v>#REF!</v>
      </c>
      <c r="AB5" s="48" t="e">
        <f t="shared" si="3"/>
        <v>#REF!</v>
      </c>
      <c r="AC5" s="49"/>
    </row>
    <row r="6" spans="1:29" x14ac:dyDescent="0.25">
      <c r="A6" s="268" t="s">
        <v>157</v>
      </c>
      <c r="B6" s="269"/>
      <c r="C6" s="271"/>
      <c r="D6" s="271" t="s">
        <v>549</v>
      </c>
      <c r="E6" s="271"/>
      <c r="F6" s="272">
        <v>4</v>
      </c>
      <c r="G6" s="273" t="s">
        <v>339</v>
      </c>
      <c r="H6" s="274" t="s">
        <v>160</v>
      </c>
      <c r="I6" s="268" t="s">
        <v>340</v>
      </c>
      <c r="J6" s="268"/>
      <c r="K6" s="275">
        <v>70131</v>
      </c>
      <c r="L6" s="276" t="s">
        <v>341</v>
      </c>
      <c r="M6" s="277" t="s">
        <v>342</v>
      </c>
      <c r="N6" s="649" t="s">
        <v>343</v>
      </c>
      <c r="O6" s="608"/>
      <c r="P6" s="278">
        <f t="shared" si="0"/>
        <v>177000</v>
      </c>
      <c r="Q6" s="278">
        <f t="shared" si="1"/>
        <v>0</v>
      </c>
      <c r="R6" s="279">
        <f t="shared" si="2"/>
        <v>177000</v>
      </c>
      <c r="S6" s="578" t="s">
        <v>549</v>
      </c>
      <c r="T6" s="571">
        <v>4</v>
      </c>
      <c r="U6" s="579" t="s">
        <v>339</v>
      </c>
      <c r="V6" s="593" t="s">
        <v>340</v>
      </c>
      <c r="W6" s="570">
        <v>70131</v>
      </c>
      <c r="X6" s="33">
        <v>422302</v>
      </c>
      <c r="Y6" s="33">
        <v>420532</v>
      </c>
      <c r="Z6" s="34">
        <f t="shared" si="4"/>
        <v>177000</v>
      </c>
      <c r="AA6" s="48" t="e">
        <f>#REF!*1460</f>
        <v>#REF!</v>
      </c>
      <c r="AB6" s="48" t="e">
        <f t="shared" si="3"/>
        <v>#REF!</v>
      </c>
      <c r="AC6" s="49"/>
    </row>
    <row r="7" spans="1:29" x14ac:dyDescent="0.25">
      <c r="A7" s="268" t="s">
        <v>157</v>
      </c>
      <c r="B7" s="269"/>
      <c r="C7" s="270"/>
      <c r="D7" s="271" t="s">
        <v>338</v>
      </c>
      <c r="E7" s="271"/>
      <c r="F7" s="272"/>
      <c r="G7" s="273" t="s">
        <v>339</v>
      </c>
      <c r="H7" s="274" t="s">
        <v>160</v>
      </c>
      <c r="I7" s="268" t="s">
        <v>340</v>
      </c>
      <c r="J7" s="268"/>
      <c r="K7" s="275">
        <v>70131</v>
      </c>
      <c r="L7" s="276" t="s">
        <v>341</v>
      </c>
      <c r="M7" s="277" t="s">
        <v>342</v>
      </c>
      <c r="N7" s="649" t="s">
        <v>343</v>
      </c>
      <c r="O7" s="608"/>
      <c r="P7" s="278">
        <f t="shared" si="0"/>
        <v>651700</v>
      </c>
      <c r="Q7" s="278">
        <f t="shared" si="1"/>
        <v>0</v>
      </c>
      <c r="R7" s="279">
        <f t="shared" si="2"/>
        <v>651700</v>
      </c>
      <c r="S7" s="578" t="s">
        <v>338</v>
      </c>
      <c r="T7" s="571"/>
      <c r="U7" s="579" t="s">
        <v>339</v>
      </c>
      <c r="V7" s="593" t="s">
        <v>340</v>
      </c>
      <c r="W7" s="570">
        <v>70131</v>
      </c>
      <c r="X7" s="33">
        <v>10501</v>
      </c>
      <c r="Y7" s="33">
        <v>3984</v>
      </c>
      <c r="Z7" s="34">
        <f t="shared" si="4"/>
        <v>651700</v>
      </c>
      <c r="AA7" s="48" t="e">
        <f>#REF!*1460</f>
        <v>#REF!</v>
      </c>
      <c r="AB7" s="48" t="e">
        <f t="shared" si="3"/>
        <v>#REF!</v>
      </c>
      <c r="AC7" s="49"/>
    </row>
    <row r="8" spans="1:29" x14ac:dyDescent="0.25">
      <c r="A8" s="268" t="s">
        <v>157</v>
      </c>
      <c r="B8" s="269"/>
      <c r="C8" s="270"/>
      <c r="D8" s="271" t="s">
        <v>426</v>
      </c>
      <c r="E8" s="271"/>
      <c r="F8" s="272"/>
      <c r="G8" s="273" t="s">
        <v>339</v>
      </c>
      <c r="H8" s="274" t="s">
        <v>160</v>
      </c>
      <c r="I8" s="268" t="s">
        <v>340</v>
      </c>
      <c r="J8" s="268"/>
      <c r="K8" s="275">
        <v>70131</v>
      </c>
      <c r="L8" s="276" t="s">
        <v>341</v>
      </c>
      <c r="M8" s="277" t="s">
        <v>342</v>
      </c>
      <c r="N8" s="649" t="s">
        <v>343</v>
      </c>
      <c r="O8" s="608"/>
      <c r="P8" s="278">
        <f t="shared" si="0"/>
        <v>466500</v>
      </c>
      <c r="Q8" s="278">
        <f t="shared" si="1"/>
        <v>0</v>
      </c>
      <c r="R8" s="279">
        <f t="shared" si="2"/>
        <v>466500</v>
      </c>
      <c r="S8" s="578" t="s">
        <v>426</v>
      </c>
      <c r="T8" s="571"/>
      <c r="U8" s="579" t="s">
        <v>339</v>
      </c>
      <c r="V8" s="593" t="s">
        <v>340</v>
      </c>
      <c r="W8" s="570">
        <v>70131</v>
      </c>
      <c r="X8" s="33">
        <v>133041</v>
      </c>
      <c r="Y8" s="33">
        <v>128376</v>
      </c>
      <c r="Z8" s="34">
        <f t="shared" si="4"/>
        <v>466500</v>
      </c>
      <c r="AA8" s="48" t="e">
        <f>#REF!*1460</f>
        <v>#REF!</v>
      </c>
      <c r="AB8" s="48" t="e">
        <f t="shared" si="3"/>
        <v>#REF!</v>
      </c>
      <c r="AC8" s="49"/>
    </row>
    <row r="9" spans="1:29" x14ac:dyDescent="0.25">
      <c r="A9" s="268" t="s">
        <v>157</v>
      </c>
      <c r="B9" s="269"/>
      <c r="C9" s="270"/>
      <c r="D9" s="271" t="s">
        <v>637</v>
      </c>
      <c r="E9" s="271"/>
      <c r="F9" s="272"/>
      <c r="G9" s="273" t="s">
        <v>339</v>
      </c>
      <c r="H9" s="274" t="s">
        <v>160</v>
      </c>
      <c r="I9" s="268" t="s">
        <v>340</v>
      </c>
      <c r="J9" s="268"/>
      <c r="K9" s="275">
        <v>70131</v>
      </c>
      <c r="L9" s="276" t="s">
        <v>341</v>
      </c>
      <c r="M9" s="277" t="s">
        <v>342</v>
      </c>
      <c r="N9" s="649" t="s">
        <v>343</v>
      </c>
      <c r="O9" s="608"/>
      <c r="P9" s="278">
        <f t="shared" si="0"/>
        <v>100</v>
      </c>
      <c r="Q9" s="278">
        <f t="shared" si="1"/>
        <v>0</v>
      </c>
      <c r="R9" s="279">
        <f t="shared" si="2"/>
        <v>100</v>
      </c>
      <c r="S9" s="578" t="s">
        <v>637</v>
      </c>
      <c r="T9" s="571"/>
      <c r="U9" s="579" t="s">
        <v>339</v>
      </c>
      <c r="V9" s="593" t="s">
        <v>340</v>
      </c>
      <c r="W9" s="570">
        <v>70131</v>
      </c>
      <c r="X9" s="43">
        <v>1</v>
      </c>
      <c r="Y9" s="43">
        <v>0</v>
      </c>
      <c r="Z9" s="34">
        <f t="shared" si="4"/>
        <v>100</v>
      </c>
      <c r="AA9" s="48" t="e">
        <f>#REF!*1460</f>
        <v>#REF!</v>
      </c>
      <c r="AB9" s="48" t="e">
        <f t="shared" si="3"/>
        <v>#REF!</v>
      </c>
      <c r="AC9" s="49"/>
    </row>
    <row r="10" spans="1:29" x14ac:dyDescent="0.25">
      <c r="A10" s="36" t="s">
        <v>69</v>
      </c>
      <c r="B10" s="37"/>
      <c r="C10" s="177"/>
      <c r="D10" s="178" t="s">
        <v>774</v>
      </c>
      <c r="E10" s="178"/>
      <c r="F10" s="41">
        <v>1</v>
      </c>
      <c r="G10" s="44" t="s">
        <v>775</v>
      </c>
      <c r="H10" s="42" t="s">
        <v>73</v>
      </c>
      <c r="I10" s="44" t="s">
        <v>776</v>
      </c>
      <c r="J10" s="44"/>
      <c r="K10" s="43">
        <v>70119</v>
      </c>
      <c r="L10" s="44" t="s">
        <v>646</v>
      </c>
      <c r="M10" s="219" t="s">
        <v>647</v>
      </c>
      <c r="N10" s="177" t="s">
        <v>648</v>
      </c>
      <c r="O10" s="571"/>
      <c r="P10" s="45">
        <f t="shared" si="0"/>
        <v>0</v>
      </c>
      <c r="Q10" s="45">
        <f t="shared" si="1"/>
        <v>0</v>
      </c>
      <c r="R10" s="45">
        <f t="shared" si="2"/>
        <v>0</v>
      </c>
      <c r="S10" s="570" t="s">
        <v>774</v>
      </c>
      <c r="T10" s="571">
        <v>1</v>
      </c>
      <c r="U10" s="571" t="s">
        <v>775</v>
      </c>
      <c r="V10" s="571" t="s">
        <v>776</v>
      </c>
      <c r="W10" s="570">
        <v>70119</v>
      </c>
      <c r="X10" s="43"/>
      <c r="Y10" s="43"/>
      <c r="Z10" s="34">
        <f t="shared" si="4"/>
        <v>0</v>
      </c>
      <c r="AA10" s="60" t="e">
        <f>#REF!*1460</f>
        <v>#REF!</v>
      </c>
      <c r="AB10" s="60" t="e">
        <f t="shared" si="3"/>
        <v>#REF!</v>
      </c>
      <c r="AC10" s="49"/>
    </row>
    <row r="11" spans="1:29" x14ac:dyDescent="0.25">
      <c r="A11" s="280" t="s">
        <v>54</v>
      </c>
      <c r="B11" s="281"/>
      <c r="C11" s="705">
        <v>41426</v>
      </c>
      <c r="D11" s="500" t="s">
        <v>733</v>
      </c>
      <c r="E11" s="500" t="s">
        <v>168</v>
      </c>
      <c r="F11" s="284"/>
      <c r="G11" s="285" t="s">
        <v>351</v>
      </c>
      <c r="H11" s="286" t="s">
        <v>352</v>
      </c>
      <c r="I11" s="286" t="s">
        <v>353</v>
      </c>
      <c r="J11" s="286"/>
      <c r="K11" s="288">
        <v>70125</v>
      </c>
      <c r="L11" s="286" t="s">
        <v>354</v>
      </c>
      <c r="M11" s="287" t="s">
        <v>355</v>
      </c>
      <c r="N11" s="282" t="s">
        <v>356</v>
      </c>
      <c r="O11" s="600"/>
      <c r="P11" s="289">
        <f t="shared" si="0"/>
        <v>0</v>
      </c>
      <c r="Q11" s="289">
        <f t="shared" si="1"/>
        <v>0</v>
      </c>
      <c r="R11" s="514">
        <f t="shared" si="2"/>
        <v>0</v>
      </c>
      <c r="S11" s="570" t="s">
        <v>733</v>
      </c>
      <c r="T11" s="571">
        <v>3</v>
      </c>
      <c r="U11" s="579" t="s">
        <v>351</v>
      </c>
      <c r="V11" s="579" t="s">
        <v>353</v>
      </c>
      <c r="W11" s="570">
        <v>70125</v>
      </c>
      <c r="X11" s="43">
        <v>199870</v>
      </c>
      <c r="Y11" s="43">
        <v>199870</v>
      </c>
      <c r="Z11" s="34">
        <f t="shared" si="4"/>
        <v>0</v>
      </c>
      <c r="AA11" s="48" t="e">
        <f>#REF!*1460</f>
        <v>#REF!</v>
      </c>
      <c r="AB11" s="48" t="e">
        <f t="shared" si="3"/>
        <v>#REF!</v>
      </c>
      <c r="AC11" s="35"/>
    </row>
    <row r="12" spans="1:29" x14ac:dyDescent="0.25">
      <c r="A12" s="280" t="s">
        <v>54</v>
      </c>
      <c r="B12" s="281"/>
      <c r="C12" s="706">
        <v>41426</v>
      </c>
      <c r="D12" s="283" t="s">
        <v>350</v>
      </c>
      <c r="E12" s="283"/>
      <c r="F12" s="284">
        <v>2</v>
      </c>
      <c r="G12" s="285" t="s">
        <v>351</v>
      </c>
      <c r="H12" s="286" t="s">
        <v>352</v>
      </c>
      <c r="I12" s="286" t="s">
        <v>353</v>
      </c>
      <c r="J12" s="287"/>
      <c r="K12" s="288">
        <v>70125</v>
      </c>
      <c r="L12" s="286" t="s">
        <v>354</v>
      </c>
      <c r="M12" s="287" t="s">
        <v>355</v>
      </c>
      <c r="N12" s="282" t="s">
        <v>356</v>
      </c>
      <c r="O12" s="600"/>
      <c r="P12" s="289">
        <f t="shared" si="0"/>
        <v>640500</v>
      </c>
      <c r="Q12" s="289">
        <f t="shared" si="1"/>
        <v>0</v>
      </c>
      <c r="R12" s="289">
        <f t="shared" si="2"/>
        <v>640500</v>
      </c>
      <c r="S12" s="578" t="s">
        <v>350</v>
      </c>
      <c r="T12" s="571"/>
      <c r="U12" s="579" t="s">
        <v>351</v>
      </c>
      <c r="V12" s="579" t="s">
        <v>353</v>
      </c>
      <c r="W12" s="570">
        <v>70125</v>
      </c>
      <c r="X12" s="43">
        <v>25876</v>
      </c>
      <c r="Y12" s="43">
        <v>19471</v>
      </c>
      <c r="Z12" s="34">
        <f t="shared" si="4"/>
        <v>640500</v>
      </c>
      <c r="AA12" s="48" t="e">
        <f>#REF!*1460</f>
        <v>#REF!</v>
      </c>
      <c r="AB12" s="48" t="e">
        <f t="shared" si="3"/>
        <v>#REF!</v>
      </c>
      <c r="AC12" s="35"/>
    </row>
    <row r="13" spans="1:29" x14ac:dyDescent="0.25">
      <c r="A13" s="280" t="s">
        <v>54</v>
      </c>
      <c r="B13" s="281"/>
      <c r="C13" s="706">
        <v>41426</v>
      </c>
      <c r="D13" s="500" t="s">
        <v>636</v>
      </c>
      <c r="E13" s="500"/>
      <c r="F13" s="284"/>
      <c r="G13" s="285" t="s">
        <v>351</v>
      </c>
      <c r="H13" s="286" t="s">
        <v>352</v>
      </c>
      <c r="I13" s="286" t="s">
        <v>353</v>
      </c>
      <c r="J13" s="287"/>
      <c r="K13" s="288">
        <v>70125</v>
      </c>
      <c r="L13" s="286" t="s">
        <v>354</v>
      </c>
      <c r="M13" s="287" t="s">
        <v>355</v>
      </c>
      <c r="N13" s="282" t="s">
        <v>356</v>
      </c>
      <c r="O13" s="600"/>
      <c r="P13" s="289">
        <f t="shared" si="0"/>
        <v>200</v>
      </c>
      <c r="Q13" s="289">
        <f t="shared" si="1"/>
        <v>0</v>
      </c>
      <c r="R13" s="289">
        <f t="shared" si="2"/>
        <v>200</v>
      </c>
      <c r="S13" s="570" t="s">
        <v>636</v>
      </c>
      <c r="T13" s="571"/>
      <c r="U13" s="579" t="s">
        <v>351</v>
      </c>
      <c r="V13" s="579" t="s">
        <v>353</v>
      </c>
      <c r="W13" s="570">
        <v>70125</v>
      </c>
      <c r="X13" s="43">
        <v>26</v>
      </c>
      <c r="Y13" s="43">
        <v>24</v>
      </c>
      <c r="Z13" s="34">
        <f t="shared" si="4"/>
        <v>200</v>
      </c>
      <c r="AA13" s="48" t="e">
        <f>#REF!*1460</f>
        <v>#REF!</v>
      </c>
      <c r="AB13" s="48" t="e">
        <f t="shared" si="3"/>
        <v>#REF!</v>
      </c>
      <c r="AC13" s="35"/>
    </row>
    <row r="14" spans="1:29" x14ac:dyDescent="0.25">
      <c r="A14" s="691" t="s">
        <v>54</v>
      </c>
      <c r="B14" s="27"/>
      <c r="C14" s="694">
        <v>41409</v>
      </c>
      <c r="D14" s="28" t="s">
        <v>55</v>
      </c>
      <c r="E14" s="696"/>
      <c r="F14" s="29">
        <v>1</v>
      </c>
      <c r="G14" s="699" t="s">
        <v>56</v>
      </c>
      <c r="H14" s="699" t="s">
        <v>57</v>
      </c>
      <c r="I14" s="700" t="s">
        <v>58</v>
      </c>
      <c r="J14" s="700"/>
      <c r="K14" s="30">
        <v>70117</v>
      </c>
      <c r="L14" s="702" t="s">
        <v>59</v>
      </c>
      <c r="M14" s="31" t="s">
        <v>60</v>
      </c>
      <c r="N14" s="664" t="s">
        <v>61</v>
      </c>
      <c r="O14" s="635"/>
      <c r="P14" s="32">
        <f t="shared" si="0"/>
        <v>40306900</v>
      </c>
      <c r="Q14" s="32">
        <f t="shared" si="1"/>
        <v>0</v>
      </c>
      <c r="R14" s="704">
        <f t="shared" si="2"/>
        <v>40306900</v>
      </c>
      <c r="S14" s="578" t="s">
        <v>55</v>
      </c>
      <c r="T14" s="571">
        <v>1</v>
      </c>
      <c r="U14" s="582" t="s">
        <v>56</v>
      </c>
      <c r="V14" s="583" t="s">
        <v>58</v>
      </c>
      <c r="W14" s="570">
        <v>70117</v>
      </c>
      <c r="X14" s="43">
        <v>2563147</v>
      </c>
      <c r="Y14" s="43">
        <v>2160078</v>
      </c>
      <c r="Z14" s="34">
        <f t="shared" si="4"/>
        <v>40306900</v>
      </c>
      <c r="AA14" s="129" t="e">
        <f>#REF!*1460</f>
        <v>#REF!</v>
      </c>
      <c r="AB14" s="129" t="e">
        <f t="shared" si="3"/>
        <v>#REF!</v>
      </c>
      <c r="AC14" s="35"/>
    </row>
    <row r="15" spans="1:29" x14ac:dyDescent="0.25">
      <c r="A15" s="139" t="s">
        <v>54</v>
      </c>
      <c r="B15" s="140"/>
      <c r="C15" s="141">
        <v>41411</v>
      </c>
      <c r="D15" s="142" t="s">
        <v>151</v>
      </c>
      <c r="E15" s="670"/>
      <c r="F15" s="144">
        <v>2</v>
      </c>
      <c r="G15" s="145" t="s">
        <v>152</v>
      </c>
      <c r="H15" s="146" t="s">
        <v>147</v>
      </c>
      <c r="I15" s="143" t="s">
        <v>153</v>
      </c>
      <c r="J15" s="143"/>
      <c r="K15" s="147">
        <v>70122</v>
      </c>
      <c r="L15" s="139" t="s">
        <v>154</v>
      </c>
      <c r="M15" s="148" t="s">
        <v>155</v>
      </c>
      <c r="N15" s="657" t="s">
        <v>156</v>
      </c>
      <c r="O15" s="619"/>
      <c r="P15" s="149">
        <f t="shared" si="0"/>
        <v>2692800</v>
      </c>
      <c r="Q15" s="149">
        <f t="shared" si="1"/>
        <v>0</v>
      </c>
      <c r="R15" s="150">
        <f t="shared" si="2"/>
        <v>2692800</v>
      </c>
      <c r="S15" s="578" t="s">
        <v>151</v>
      </c>
      <c r="T15" s="571">
        <v>2</v>
      </c>
      <c r="U15" s="582" t="s">
        <v>152</v>
      </c>
      <c r="V15" s="583" t="s">
        <v>153</v>
      </c>
      <c r="W15" s="570">
        <v>70122</v>
      </c>
      <c r="X15" s="43">
        <v>31012</v>
      </c>
      <c r="Y15" s="43">
        <v>4084</v>
      </c>
      <c r="Z15" s="34">
        <f t="shared" si="4"/>
        <v>2692800</v>
      </c>
      <c r="AA15" s="48" t="e">
        <f>#REF!*1460</f>
        <v>#REF!</v>
      </c>
      <c r="AB15" s="48" t="e">
        <f t="shared" si="3"/>
        <v>#REF!</v>
      </c>
      <c r="AC15" s="35"/>
    </row>
    <row r="16" spans="1:29" x14ac:dyDescent="0.25">
      <c r="A16" s="139" t="s">
        <v>54</v>
      </c>
      <c r="B16" s="140"/>
      <c r="C16" s="141">
        <v>41411</v>
      </c>
      <c r="D16" s="142" t="s">
        <v>575</v>
      </c>
      <c r="E16" s="670"/>
      <c r="F16" s="144"/>
      <c r="G16" s="145" t="s">
        <v>152</v>
      </c>
      <c r="H16" s="146" t="s">
        <v>147</v>
      </c>
      <c r="I16" s="143" t="s">
        <v>153</v>
      </c>
      <c r="J16" s="143"/>
      <c r="K16" s="147">
        <v>70122</v>
      </c>
      <c r="L16" s="139" t="s">
        <v>154</v>
      </c>
      <c r="M16" s="148" t="s">
        <v>155</v>
      </c>
      <c r="N16" s="657" t="s">
        <v>156</v>
      </c>
      <c r="O16" s="619"/>
      <c r="P16" s="149">
        <f t="shared" si="0"/>
        <v>52700</v>
      </c>
      <c r="Q16" s="149">
        <f t="shared" si="1"/>
        <v>0</v>
      </c>
      <c r="R16" s="448">
        <f t="shared" si="2"/>
        <v>52700</v>
      </c>
      <c r="S16" s="578" t="s">
        <v>575</v>
      </c>
      <c r="T16" s="571"/>
      <c r="U16" s="582" t="s">
        <v>152</v>
      </c>
      <c r="V16" s="583" t="s">
        <v>153</v>
      </c>
      <c r="W16" s="570">
        <v>70122</v>
      </c>
      <c r="X16" s="43">
        <v>1046</v>
      </c>
      <c r="Y16" s="43">
        <v>519</v>
      </c>
      <c r="Z16" s="34">
        <f t="shared" si="4"/>
        <v>52700</v>
      </c>
      <c r="AA16" s="129" t="e">
        <f>#REF!*1460</f>
        <v>#REF!</v>
      </c>
      <c r="AB16" s="129" t="e">
        <f t="shared" si="3"/>
        <v>#REF!</v>
      </c>
      <c r="AC16" s="35"/>
    </row>
    <row r="17" spans="1:29" x14ac:dyDescent="0.25">
      <c r="A17" s="44" t="s">
        <v>69</v>
      </c>
      <c r="B17" s="37"/>
      <c r="C17" s="324">
        <v>41432</v>
      </c>
      <c r="D17" s="178" t="s">
        <v>595</v>
      </c>
      <c r="E17" s="178"/>
      <c r="F17" s="41">
        <v>1</v>
      </c>
      <c r="G17" s="44" t="s">
        <v>596</v>
      </c>
      <c r="H17" s="44" t="s">
        <v>160</v>
      </c>
      <c r="I17" s="44" t="s">
        <v>597</v>
      </c>
      <c r="J17" s="44"/>
      <c r="K17" s="43">
        <v>70115</v>
      </c>
      <c r="L17" s="125" t="s">
        <v>598</v>
      </c>
      <c r="M17" s="44" t="s">
        <v>599</v>
      </c>
      <c r="N17" s="177" t="s">
        <v>600</v>
      </c>
      <c r="O17" s="571"/>
      <c r="P17" s="45">
        <f t="shared" si="0"/>
        <v>31100</v>
      </c>
      <c r="Q17" s="45">
        <f t="shared" si="1"/>
        <v>0</v>
      </c>
      <c r="R17" s="45">
        <f t="shared" si="2"/>
        <v>31100</v>
      </c>
      <c r="S17" s="570" t="s">
        <v>595</v>
      </c>
      <c r="T17" s="571">
        <v>1</v>
      </c>
      <c r="U17" s="571" t="s">
        <v>596</v>
      </c>
      <c r="V17" s="571" t="s">
        <v>597</v>
      </c>
      <c r="W17" s="570">
        <v>70115</v>
      </c>
      <c r="X17" s="43">
        <v>267443</v>
      </c>
      <c r="Y17" s="43">
        <v>267132</v>
      </c>
      <c r="Z17" s="34">
        <f t="shared" si="4"/>
        <v>31100</v>
      </c>
      <c r="AA17" s="60" t="e">
        <f>#REF!*1460</f>
        <v>#REF!</v>
      </c>
      <c r="AB17" s="60" t="e">
        <f t="shared" si="3"/>
        <v>#REF!</v>
      </c>
      <c r="AC17" s="35"/>
    </row>
    <row r="18" spans="1:29" x14ac:dyDescent="0.25">
      <c r="A18" s="121" t="s">
        <v>69</v>
      </c>
      <c r="B18" s="37"/>
      <c r="C18" s="123" t="s">
        <v>243</v>
      </c>
      <c r="D18" s="123" t="s">
        <v>244</v>
      </c>
      <c r="E18" s="123"/>
      <c r="F18" s="41">
        <v>1</v>
      </c>
      <c r="G18" s="121" t="s">
        <v>245</v>
      </c>
      <c r="H18" s="121" t="s">
        <v>246</v>
      </c>
      <c r="I18" s="121" t="s">
        <v>247</v>
      </c>
      <c r="J18" s="121"/>
      <c r="K18" s="43">
        <v>70122</v>
      </c>
      <c r="L18" s="125" t="s">
        <v>248</v>
      </c>
      <c r="M18" s="44" t="s">
        <v>249</v>
      </c>
      <c r="N18" s="177" t="s">
        <v>250</v>
      </c>
      <c r="O18" s="571"/>
      <c r="P18" s="45">
        <f t="shared" si="0"/>
        <v>1158800</v>
      </c>
      <c r="Q18" s="45">
        <f t="shared" si="1"/>
        <v>0</v>
      </c>
      <c r="R18" s="126">
        <f t="shared" si="2"/>
        <v>1158800</v>
      </c>
      <c r="S18" s="581" t="s">
        <v>244</v>
      </c>
      <c r="T18" s="571">
        <v>1</v>
      </c>
      <c r="U18" s="583" t="s">
        <v>245</v>
      </c>
      <c r="V18" s="583" t="s">
        <v>247</v>
      </c>
      <c r="W18" s="570">
        <v>70122</v>
      </c>
      <c r="X18" s="43">
        <v>15546</v>
      </c>
      <c r="Y18" s="43">
        <v>3958</v>
      </c>
      <c r="Z18" s="34">
        <f t="shared" si="4"/>
        <v>1158800</v>
      </c>
      <c r="AA18" s="129" t="e">
        <f>#REF!*1460</f>
        <v>#REF!</v>
      </c>
      <c r="AB18" s="129" t="e">
        <f t="shared" si="3"/>
        <v>#REF!</v>
      </c>
      <c r="AC18" s="35"/>
    </row>
    <row r="19" spans="1:29" x14ac:dyDescent="0.25">
      <c r="A19" s="121" t="s">
        <v>69</v>
      </c>
      <c r="B19" s="37"/>
      <c r="C19" s="122">
        <v>41429</v>
      </c>
      <c r="D19" s="123" t="s">
        <v>475</v>
      </c>
      <c r="E19" s="123"/>
      <c r="F19" s="41"/>
      <c r="G19" s="121" t="s">
        <v>476</v>
      </c>
      <c r="H19" s="121" t="s">
        <v>246</v>
      </c>
      <c r="I19" s="121" t="s">
        <v>477</v>
      </c>
      <c r="J19" s="121"/>
      <c r="K19" s="43">
        <v>70118</v>
      </c>
      <c r="L19" s="125" t="s">
        <v>478</v>
      </c>
      <c r="M19" s="44" t="s">
        <v>479</v>
      </c>
      <c r="N19" s="177" t="s">
        <v>480</v>
      </c>
      <c r="O19" s="571"/>
      <c r="P19" s="45">
        <f t="shared" si="0"/>
        <v>364300</v>
      </c>
      <c r="Q19" s="45">
        <f t="shared" si="1"/>
        <v>0</v>
      </c>
      <c r="R19" s="126">
        <f t="shared" si="2"/>
        <v>364300</v>
      </c>
      <c r="S19" s="581" t="s">
        <v>475</v>
      </c>
      <c r="T19" s="571"/>
      <c r="U19" s="583" t="s">
        <v>476</v>
      </c>
      <c r="V19" s="583" t="s">
        <v>477</v>
      </c>
      <c r="W19" s="570">
        <v>70118</v>
      </c>
      <c r="X19" s="43">
        <v>102428</v>
      </c>
      <c r="Y19" s="43">
        <v>98785</v>
      </c>
      <c r="Z19" s="34">
        <f t="shared" si="4"/>
        <v>364300</v>
      </c>
      <c r="AA19" s="129" t="e">
        <f>#REF!*1460</f>
        <v>#REF!</v>
      </c>
      <c r="AB19" s="129" t="e">
        <f t="shared" si="3"/>
        <v>#REF!</v>
      </c>
      <c r="AC19" s="35"/>
    </row>
    <row r="20" spans="1:29" x14ac:dyDescent="0.25">
      <c r="A20" s="36" t="s">
        <v>54</v>
      </c>
      <c r="B20" s="37"/>
      <c r="C20" s="38">
        <v>41425</v>
      </c>
      <c r="D20" s="39" t="s">
        <v>203</v>
      </c>
      <c r="E20" s="123"/>
      <c r="F20" s="41">
        <v>1</v>
      </c>
      <c r="G20" s="124" t="s">
        <v>204</v>
      </c>
      <c r="H20" s="124" t="s">
        <v>134</v>
      </c>
      <c r="I20" s="121" t="s">
        <v>205</v>
      </c>
      <c r="J20" s="121"/>
      <c r="K20" s="43">
        <v>70115</v>
      </c>
      <c r="L20" s="125" t="s">
        <v>206</v>
      </c>
      <c r="M20" s="44" t="s">
        <v>207</v>
      </c>
      <c r="N20" s="177" t="s">
        <v>138</v>
      </c>
      <c r="O20" s="571"/>
      <c r="P20" s="45">
        <f t="shared" si="0"/>
        <v>1947300</v>
      </c>
      <c r="Q20" s="45">
        <f t="shared" si="1"/>
        <v>0</v>
      </c>
      <c r="R20" s="126">
        <f t="shared" si="2"/>
        <v>1947300</v>
      </c>
      <c r="S20" s="578" t="s">
        <v>203</v>
      </c>
      <c r="T20" s="571">
        <v>1</v>
      </c>
      <c r="U20" s="582" t="s">
        <v>204</v>
      </c>
      <c r="V20" s="583" t="s">
        <v>205</v>
      </c>
      <c r="W20" s="570">
        <v>70115</v>
      </c>
      <c r="X20" s="43">
        <v>432462</v>
      </c>
      <c r="Y20" s="43">
        <v>412989</v>
      </c>
      <c r="Z20" s="34">
        <f t="shared" si="4"/>
        <v>1947300</v>
      </c>
      <c r="AA20" s="129" t="e">
        <f>#REF!*1460</f>
        <v>#REF!</v>
      </c>
      <c r="AB20" s="129" t="e">
        <f t="shared" si="3"/>
        <v>#REF!</v>
      </c>
      <c r="AC20" s="49"/>
    </row>
    <row r="21" spans="1:29" x14ac:dyDescent="0.25">
      <c r="A21" s="36" t="s">
        <v>54</v>
      </c>
      <c r="B21" s="37"/>
      <c r="C21" s="324">
        <v>41437</v>
      </c>
      <c r="D21" s="178" t="s">
        <v>439</v>
      </c>
      <c r="E21" s="178"/>
      <c r="F21" s="41">
        <v>1</v>
      </c>
      <c r="G21" s="44" t="s">
        <v>440</v>
      </c>
      <c r="H21" s="42" t="s">
        <v>80</v>
      </c>
      <c r="I21" s="44" t="s">
        <v>441</v>
      </c>
      <c r="J21" s="44"/>
      <c r="K21" s="43">
        <v>70118</v>
      </c>
      <c r="L21" s="44" t="s">
        <v>442</v>
      </c>
      <c r="M21" s="44"/>
      <c r="N21" s="177" t="s">
        <v>443</v>
      </c>
      <c r="O21" s="570">
        <v>428</v>
      </c>
      <c r="P21" s="45">
        <f t="shared" si="0"/>
        <v>442800</v>
      </c>
      <c r="Q21" s="45">
        <f t="shared" si="1"/>
        <v>624880</v>
      </c>
      <c r="R21" s="45">
        <f t="shared" si="2"/>
        <v>0</v>
      </c>
      <c r="S21" s="570" t="s">
        <v>439</v>
      </c>
      <c r="T21" s="571">
        <v>1</v>
      </c>
      <c r="U21" s="571" t="s">
        <v>440</v>
      </c>
      <c r="V21" s="571" t="s">
        <v>441</v>
      </c>
      <c r="W21" s="570">
        <v>70118</v>
      </c>
      <c r="X21" s="43">
        <v>272797</v>
      </c>
      <c r="Y21" s="43">
        <v>268369</v>
      </c>
      <c r="Z21" s="34">
        <f t="shared" si="4"/>
        <v>442800</v>
      </c>
      <c r="AA21" s="60" t="e">
        <f>#REF!*1460</f>
        <v>#REF!</v>
      </c>
      <c r="AB21" s="60" t="e">
        <f t="shared" si="3"/>
        <v>#REF!</v>
      </c>
      <c r="AC21" s="35"/>
    </row>
    <row r="22" spans="1:29" x14ac:dyDescent="0.25">
      <c r="A22" s="36" t="s">
        <v>69</v>
      </c>
      <c r="B22" s="37"/>
      <c r="C22" s="324">
        <v>41431</v>
      </c>
      <c r="D22" s="178" t="s">
        <v>413</v>
      </c>
      <c r="E22" s="178"/>
      <c r="F22" s="41">
        <v>1</v>
      </c>
      <c r="G22" s="44" t="s">
        <v>414</v>
      </c>
      <c r="H22" s="42" t="s">
        <v>73</v>
      </c>
      <c r="I22" s="44" t="s">
        <v>415</v>
      </c>
      <c r="J22" s="44"/>
      <c r="K22" s="43">
        <v>70115</v>
      </c>
      <c r="L22" s="44" t="s">
        <v>416</v>
      </c>
      <c r="M22" s="219" t="s">
        <v>417</v>
      </c>
      <c r="N22" s="177" t="s">
        <v>418</v>
      </c>
      <c r="O22" s="571"/>
      <c r="P22" s="45">
        <f t="shared" si="0"/>
        <v>490600</v>
      </c>
      <c r="Q22" s="45">
        <f t="shared" si="1"/>
        <v>0</v>
      </c>
      <c r="R22" s="45">
        <f t="shared" si="2"/>
        <v>490600</v>
      </c>
      <c r="S22" s="570" t="s">
        <v>413</v>
      </c>
      <c r="T22" s="571">
        <v>1</v>
      </c>
      <c r="U22" s="571" t="s">
        <v>414</v>
      </c>
      <c r="V22" s="571" t="s">
        <v>415</v>
      </c>
      <c r="W22" s="570">
        <v>70115</v>
      </c>
      <c r="X22" s="43">
        <v>160002</v>
      </c>
      <c r="Y22" s="43">
        <v>155096</v>
      </c>
      <c r="Z22" s="34">
        <f t="shared" si="4"/>
        <v>490600</v>
      </c>
      <c r="AA22" s="60" t="e">
        <f>#REF!*1460</f>
        <v>#REF!</v>
      </c>
      <c r="AB22" s="60" t="e">
        <f t="shared" si="3"/>
        <v>#REF!</v>
      </c>
      <c r="AC22" s="35"/>
    </row>
    <row r="23" spans="1:29" x14ac:dyDescent="0.25">
      <c r="A23" s="36" t="s">
        <v>69</v>
      </c>
      <c r="B23" s="37"/>
      <c r="C23" s="324">
        <v>41432</v>
      </c>
      <c r="D23" s="178" t="s">
        <v>251</v>
      </c>
      <c r="E23" s="178"/>
      <c r="F23" s="41">
        <v>1</v>
      </c>
      <c r="G23" s="44" t="s">
        <v>252</v>
      </c>
      <c r="H23" s="42" t="s">
        <v>73</v>
      </c>
      <c r="I23" s="44" t="s">
        <v>253</v>
      </c>
      <c r="J23" s="44"/>
      <c r="K23" s="43">
        <v>70115</v>
      </c>
      <c r="L23" s="218" t="s">
        <v>254</v>
      </c>
      <c r="M23" s="219" t="s">
        <v>255</v>
      </c>
      <c r="N23" s="177" t="s">
        <v>256</v>
      </c>
      <c r="O23" s="571"/>
      <c r="P23" s="45">
        <f t="shared" si="0"/>
        <v>1060400</v>
      </c>
      <c r="Q23" s="45">
        <f t="shared" si="1"/>
        <v>0</v>
      </c>
      <c r="R23" s="45">
        <f t="shared" si="2"/>
        <v>1060400</v>
      </c>
      <c r="S23" s="570" t="s">
        <v>251</v>
      </c>
      <c r="T23" s="571">
        <v>1</v>
      </c>
      <c r="U23" s="571" t="s">
        <v>252</v>
      </c>
      <c r="V23" s="571" t="s">
        <v>253</v>
      </c>
      <c r="W23" s="570">
        <v>70115</v>
      </c>
      <c r="X23" s="43">
        <v>25265</v>
      </c>
      <c r="Y23" s="43">
        <v>14661</v>
      </c>
      <c r="Z23" s="34">
        <f t="shared" si="4"/>
        <v>1060400</v>
      </c>
      <c r="AA23" s="60" t="e">
        <f>#REF!*1460</f>
        <v>#REF!</v>
      </c>
      <c r="AB23" s="60" t="e">
        <f t="shared" si="3"/>
        <v>#REF!</v>
      </c>
      <c r="AC23" s="35"/>
    </row>
    <row r="24" spans="1:29" x14ac:dyDescent="0.25">
      <c r="A24" s="121" t="s">
        <v>69</v>
      </c>
      <c r="B24" s="37"/>
      <c r="C24" s="123" t="s">
        <v>180</v>
      </c>
      <c r="D24" s="123" t="s">
        <v>181</v>
      </c>
      <c r="E24" s="123"/>
      <c r="F24" s="41">
        <v>1</v>
      </c>
      <c r="G24" s="124" t="s">
        <v>182</v>
      </c>
      <c r="H24" s="124" t="s">
        <v>183</v>
      </c>
      <c r="I24" s="121" t="s">
        <v>184</v>
      </c>
      <c r="J24" s="121"/>
      <c r="K24" s="43">
        <v>70122</v>
      </c>
      <c r="L24" s="125" t="s">
        <v>185</v>
      </c>
      <c r="M24" s="44" t="s">
        <v>186</v>
      </c>
      <c r="N24" s="177" t="s">
        <v>187</v>
      </c>
      <c r="O24" s="571"/>
      <c r="P24" s="45">
        <f t="shared" si="0"/>
        <v>2364800</v>
      </c>
      <c r="Q24" s="45">
        <f t="shared" si="1"/>
        <v>0</v>
      </c>
      <c r="R24" s="126">
        <f t="shared" si="2"/>
        <v>2364800</v>
      </c>
      <c r="S24" s="581" t="s">
        <v>181</v>
      </c>
      <c r="T24" s="571">
        <v>1</v>
      </c>
      <c r="U24" s="582" t="s">
        <v>182</v>
      </c>
      <c r="V24" s="583" t="s">
        <v>184</v>
      </c>
      <c r="W24" s="570">
        <v>70122</v>
      </c>
      <c r="X24" s="43">
        <v>407347</v>
      </c>
      <c r="Y24" s="43">
        <v>383699</v>
      </c>
      <c r="Z24" s="34">
        <f t="shared" si="4"/>
        <v>2364800</v>
      </c>
      <c r="AA24" s="129" t="e">
        <f>#REF!*1460</f>
        <v>#REF!</v>
      </c>
      <c r="AB24" s="129" t="e">
        <f t="shared" si="3"/>
        <v>#REF!</v>
      </c>
      <c r="AC24" s="35"/>
    </row>
    <row r="25" spans="1:29" x14ac:dyDescent="0.25">
      <c r="A25" s="44" t="s">
        <v>69</v>
      </c>
      <c r="B25" s="37"/>
      <c r="C25" s="177"/>
      <c r="D25" s="178" t="s">
        <v>661</v>
      </c>
      <c r="E25" s="178"/>
      <c r="F25" s="41"/>
      <c r="G25" s="44" t="s">
        <v>743</v>
      </c>
      <c r="H25" s="44" t="s">
        <v>744</v>
      </c>
      <c r="I25" s="44" t="s">
        <v>745</v>
      </c>
      <c r="J25" s="44"/>
      <c r="K25" s="43">
        <v>70115</v>
      </c>
      <c r="L25" s="44" t="s">
        <v>746</v>
      </c>
      <c r="M25" s="44"/>
      <c r="N25" s="177" t="s">
        <v>747</v>
      </c>
      <c r="O25" s="571"/>
      <c r="P25" s="45">
        <f t="shared" si="0"/>
        <v>0</v>
      </c>
      <c r="Q25" s="45">
        <f t="shared" si="1"/>
        <v>0</v>
      </c>
      <c r="R25" s="45">
        <f t="shared" si="2"/>
        <v>0</v>
      </c>
      <c r="S25" s="570" t="s">
        <v>661</v>
      </c>
      <c r="T25" s="571"/>
      <c r="U25" s="571" t="s">
        <v>743</v>
      </c>
      <c r="V25" s="571" t="s">
        <v>745</v>
      </c>
      <c r="W25" s="570">
        <v>70115</v>
      </c>
      <c r="X25" s="43"/>
      <c r="Y25" s="43"/>
      <c r="Z25" s="34">
        <f t="shared" si="4"/>
        <v>0</v>
      </c>
      <c r="AA25" s="120" t="e">
        <f>#REF!*1460</f>
        <v>#REF!</v>
      </c>
      <c r="AB25" s="120" t="e">
        <f t="shared" si="3"/>
        <v>#REF!</v>
      </c>
      <c r="AC25" s="49"/>
    </row>
    <row r="26" spans="1:29" x14ac:dyDescent="0.25">
      <c r="A26" s="195" t="s">
        <v>54</v>
      </c>
      <c r="B26" s="196"/>
      <c r="C26" s="197">
        <v>41425</v>
      </c>
      <c r="D26" s="198" t="s">
        <v>730</v>
      </c>
      <c r="E26" s="198"/>
      <c r="F26" s="199">
        <v>2</v>
      </c>
      <c r="G26" s="200" t="s">
        <v>225</v>
      </c>
      <c r="H26" s="201" t="s">
        <v>226</v>
      </c>
      <c r="I26" s="202" t="s">
        <v>227</v>
      </c>
      <c r="J26" s="202"/>
      <c r="K26" s="203">
        <v>70115</v>
      </c>
      <c r="L26" s="204" t="s">
        <v>228</v>
      </c>
      <c r="M26" s="204" t="s">
        <v>229</v>
      </c>
      <c r="N26" s="205" t="s">
        <v>230</v>
      </c>
      <c r="O26" s="599">
        <v>125</v>
      </c>
      <c r="P26" s="206">
        <f t="shared" si="0"/>
        <v>0</v>
      </c>
      <c r="Q26" s="206">
        <f t="shared" si="1"/>
        <v>182500</v>
      </c>
      <c r="R26" s="206">
        <f t="shared" si="2"/>
        <v>0</v>
      </c>
      <c r="S26" s="596" t="s">
        <v>730</v>
      </c>
      <c r="T26" s="571">
        <v>2</v>
      </c>
      <c r="U26" s="579" t="s">
        <v>225</v>
      </c>
      <c r="V26" s="587" t="s">
        <v>227</v>
      </c>
      <c r="W26" s="570">
        <v>70115</v>
      </c>
      <c r="X26" s="43">
        <v>251</v>
      </c>
      <c r="Y26" s="43">
        <v>251</v>
      </c>
      <c r="Z26" s="34">
        <f t="shared" si="4"/>
        <v>0</v>
      </c>
      <c r="AA26" s="60" t="e">
        <f>#REF!*1460</f>
        <v>#REF!</v>
      </c>
      <c r="AB26" s="60" t="e">
        <f t="shared" si="3"/>
        <v>#REF!</v>
      </c>
      <c r="AC26" s="35"/>
    </row>
    <row r="27" spans="1:29" x14ac:dyDescent="0.25">
      <c r="A27" s="195" t="s">
        <v>54</v>
      </c>
      <c r="B27" s="196"/>
      <c r="C27" s="197">
        <v>41425</v>
      </c>
      <c r="D27" s="198" t="s">
        <v>224</v>
      </c>
      <c r="E27" s="198"/>
      <c r="F27" s="199"/>
      <c r="G27" s="200" t="s">
        <v>225</v>
      </c>
      <c r="H27" s="201" t="s">
        <v>226</v>
      </c>
      <c r="I27" s="202" t="s">
        <v>227</v>
      </c>
      <c r="J27" s="202"/>
      <c r="K27" s="203">
        <v>70115</v>
      </c>
      <c r="L27" s="204" t="s">
        <v>228</v>
      </c>
      <c r="M27" s="204" t="s">
        <v>229</v>
      </c>
      <c r="N27" s="205" t="s">
        <v>230</v>
      </c>
      <c r="O27" s="599"/>
      <c r="P27" s="206">
        <f t="shared" si="0"/>
        <v>1698600</v>
      </c>
      <c r="Q27" s="206">
        <f t="shared" si="1"/>
        <v>0</v>
      </c>
      <c r="R27" s="206">
        <f t="shared" si="2"/>
        <v>1698600</v>
      </c>
      <c r="S27" s="596" t="s">
        <v>224</v>
      </c>
      <c r="T27" s="571"/>
      <c r="U27" s="579" t="s">
        <v>225</v>
      </c>
      <c r="V27" s="587" t="s">
        <v>227</v>
      </c>
      <c r="W27" s="570">
        <v>70115</v>
      </c>
      <c r="X27" s="43">
        <v>193964</v>
      </c>
      <c r="Y27" s="43">
        <v>176978</v>
      </c>
      <c r="Z27" s="34">
        <f t="shared" si="4"/>
        <v>1698600</v>
      </c>
      <c r="AA27" s="60" t="e">
        <f>#REF!*1460</f>
        <v>#REF!</v>
      </c>
      <c r="AB27" s="60" t="e">
        <f t="shared" si="3"/>
        <v>#REF!</v>
      </c>
      <c r="AC27" s="35"/>
    </row>
    <row r="28" spans="1:29" x14ac:dyDescent="0.25">
      <c r="A28" s="36" t="s">
        <v>54</v>
      </c>
      <c r="B28" s="37" t="s">
        <v>315</v>
      </c>
      <c r="C28" s="38">
        <v>41407</v>
      </c>
      <c r="D28" s="39">
        <v>187001012</v>
      </c>
      <c r="E28" s="360" t="s">
        <v>582</v>
      </c>
      <c r="F28" s="41">
        <v>1</v>
      </c>
      <c r="G28" s="42" t="s">
        <v>583</v>
      </c>
      <c r="H28" s="42" t="s">
        <v>583</v>
      </c>
      <c r="I28" s="151" t="s">
        <v>584</v>
      </c>
      <c r="J28" s="151" t="s">
        <v>585</v>
      </c>
      <c r="K28" s="43">
        <v>70126</v>
      </c>
      <c r="L28" s="42" t="s">
        <v>586</v>
      </c>
      <c r="M28" s="44"/>
      <c r="N28" s="177" t="s">
        <v>587</v>
      </c>
      <c r="O28" s="571"/>
      <c r="P28" s="45">
        <f t="shared" si="0"/>
        <v>36000</v>
      </c>
      <c r="Q28" s="45">
        <f t="shared" si="1"/>
        <v>0</v>
      </c>
      <c r="R28" s="182">
        <f t="shared" si="2"/>
        <v>36000</v>
      </c>
      <c r="S28" s="578">
        <v>187001012</v>
      </c>
      <c r="T28" s="571">
        <v>1</v>
      </c>
      <c r="U28" s="579" t="s">
        <v>583</v>
      </c>
      <c r="V28" s="587" t="s">
        <v>584</v>
      </c>
      <c r="W28" s="570">
        <v>70126</v>
      </c>
      <c r="X28" s="43">
        <v>1307</v>
      </c>
      <c r="Y28" s="43">
        <v>947</v>
      </c>
      <c r="Z28" s="34">
        <f t="shared" si="4"/>
        <v>36000</v>
      </c>
      <c r="AA28" s="120" t="e">
        <f>#REF!*1460</f>
        <v>#REF!</v>
      </c>
      <c r="AB28" s="120" t="e">
        <f t="shared" si="3"/>
        <v>#REF!</v>
      </c>
      <c r="AC28" s="35"/>
    </row>
    <row r="29" spans="1:29" x14ac:dyDescent="0.25">
      <c r="A29" s="36" t="s">
        <v>54</v>
      </c>
      <c r="B29" s="37"/>
      <c r="C29" s="38">
        <v>41438</v>
      </c>
      <c r="D29" s="39" t="s">
        <v>819</v>
      </c>
      <c r="E29" s="123" t="s">
        <v>168</v>
      </c>
      <c r="F29" s="41"/>
      <c r="G29" s="124" t="s">
        <v>705</v>
      </c>
      <c r="H29" s="124" t="s">
        <v>706</v>
      </c>
      <c r="I29" s="121" t="s">
        <v>809</v>
      </c>
      <c r="J29" s="121"/>
      <c r="K29" s="43">
        <v>70115</v>
      </c>
      <c r="L29" s="36" t="s">
        <v>708</v>
      </c>
      <c r="M29" s="44" t="s">
        <v>709</v>
      </c>
      <c r="N29" s="177" t="s">
        <v>710</v>
      </c>
      <c r="O29" s="571"/>
      <c r="P29" s="45">
        <f t="shared" si="0"/>
        <v>0</v>
      </c>
      <c r="Q29" s="45">
        <f t="shared" si="1"/>
        <v>0</v>
      </c>
      <c r="R29" s="126">
        <f t="shared" si="2"/>
        <v>0</v>
      </c>
      <c r="S29" s="578" t="s">
        <v>669</v>
      </c>
      <c r="T29" s="571"/>
      <c r="U29" s="582" t="s">
        <v>705</v>
      </c>
      <c r="V29" s="583" t="s">
        <v>707</v>
      </c>
      <c r="W29" s="570">
        <v>70115</v>
      </c>
      <c r="X29" s="43"/>
      <c r="Y29" s="43"/>
      <c r="Z29" s="34">
        <f t="shared" si="4"/>
        <v>0</v>
      </c>
      <c r="AA29" s="60"/>
      <c r="AB29" s="60"/>
      <c r="AC29" s="49"/>
    </row>
    <row r="30" spans="1:29" x14ac:dyDescent="0.25">
      <c r="A30" s="36" t="s">
        <v>54</v>
      </c>
      <c r="B30" s="37"/>
      <c r="C30" s="38">
        <v>41438</v>
      </c>
      <c r="D30" s="39" t="s">
        <v>818</v>
      </c>
      <c r="E30" s="123"/>
      <c r="F30" s="41">
        <v>1</v>
      </c>
      <c r="G30" s="124" t="s">
        <v>705</v>
      </c>
      <c r="H30" s="124" t="s">
        <v>706</v>
      </c>
      <c r="I30" s="121" t="s">
        <v>809</v>
      </c>
      <c r="J30" s="121"/>
      <c r="K30" s="43">
        <v>70115</v>
      </c>
      <c r="L30" s="36" t="s">
        <v>708</v>
      </c>
      <c r="M30" s="44" t="s">
        <v>709</v>
      </c>
      <c r="N30" s="177" t="s">
        <v>710</v>
      </c>
      <c r="O30" s="571"/>
      <c r="P30" s="45">
        <f t="shared" si="0"/>
        <v>0</v>
      </c>
      <c r="Q30" s="45">
        <f t="shared" si="1"/>
        <v>0</v>
      </c>
      <c r="R30" s="126">
        <f t="shared" si="2"/>
        <v>0</v>
      </c>
      <c r="S30" s="578" t="s">
        <v>669</v>
      </c>
      <c r="T30" s="571"/>
      <c r="U30" s="582" t="s">
        <v>705</v>
      </c>
      <c r="V30" s="583" t="s">
        <v>707</v>
      </c>
      <c r="W30" s="570">
        <v>70115</v>
      </c>
      <c r="X30" s="43"/>
      <c r="Y30" s="43"/>
      <c r="Z30" s="34">
        <f t="shared" si="4"/>
        <v>0</v>
      </c>
      <c r="AA30" s="60" t="e">
        <f>#REF!*1460</f>
        <v>#REF!</v>
      </c>
      <c r="AB30" s="60" t="e">
        <f t="shared" ref="AB30:AB51" si="5">Z30-AA30</f>
        <v>#REF!</v>
      </c>
      <c r="AC30" s="49"/>
    </row>
    <row r="31" spans="1:29" x14ac:dyDescent="0.25">
      <c r="A31" s="36" t="s">
        <v>54</v>
      </c>
      <c r="B31" s="37"/>
      <c r="C31" s="38">
        <v>41408</v>
      </c>
      <c r="D31" s="39" t="s">
        <v>120</v>
      </c>
      <c r="E31" s="39"/>
      <c r="F31" s="41">
        <v>1</v>
      </c>
      <c r="G31" s="42" t="s">
        <v>121</v>
      </c>
      <c r="H31" s="42" t="s">
        <v>122</v>
      </c>
      <c r="I31" s="40" t="s">
        <v>123</v>
      </c>
      <c r="J31" s="40"/>
      <c r="K31" s="43">
        <v>70117</v>
      </c>
      <c r="L31" s="42" t="s">
        <v>124</v>
      </c>
      <c r="M31" s="44" t="s">
        <v>125</v>
      </c>
      <c r="N31" s="177" t="s">
        <v>126</v>
      </c>
      <c r="O31" s="571"/>
      <c r="P31" s="45">
        <f t="shared" si="0"/>
        <v>4191700</v>
      </c>
      <c r="Q31" s="45">
        <f t="shared" si="1"/>
        <v>0</v>
      </c>
      <c r="R31" s="46">
        <f t="shared" si="2"/>
        <v>4191700</v>
      </c>
      <c r="S31" s="578" t="s">
        <v>120</v>
      </c>
      <c r="T31" s="571">
        <v>1</v>
      </c>
      <c r="U31" s="579" t="s">
        <v>121</v>
      </c>
      <c r="V31" s="593" t="s">
        <v>123</v>
      </c>
      <c r="W31" s="570">
        <v>70117</v>
      </c>
      <c r="X31" s="43">
        <v>444040</v>
      </c>
      <c r="Y31" s="43">
        <v>402123</v>
      </c>
      <c r="Z31" s="34">
        <f t="shared" si="4"/>
        <v>4191700</v>
      </c>
      <c r="AA31" s="48" t="e">
        <f>#REF!*1460</f>
        <v>#REF!</v>
      </c>
      <c r="AB31" s="48" t="e">
        <f t="shared" si="5"/>
        <v>#REF!</v>
      </c>
      <c r="AC31" s="35"/>
    </row>
    <row r="32" spans="1:29" x14ac:dyDescent="0.25">
      <c r="A32" s="36" t="s">
        <v>54</v>
      </c>
      <c r="B32" s="37"/>
      <c r="C32" s="194"/>
      <c r="D32" s="39" t="s">
        <v>344</v>
      </c>
      <c r="E32" s="39"/>
      <c r="F32" s="41">
        <v>1</v>
      </c>
      <c r="G32" s="42" t="s">
        <v>345</v>
      </c>
      <c r="H32" s="42" t="s">
        <v>64</v>
      </c>
      <c r="I32" s="40" t="s">
        <v>346</v>
      </c>
      <c r="J32" s="40"/>
      <c r="K32" s="43">
        <v>70131</v>
      </c>
      <c r="L32" s="125" t="s">
        <v>347</v>
      </c>
      <c r="M32" s="44" t="s">
        <v>348</v>
      </c>
      <c r="N32" s="177" t="s">
        <v>349</v>
      </c>
      <c r="O32" s="571"/>
      <c r="P32" s="45">
        <f t="shared" si="0"/>
        <v>647000</v>
      </c>
      <c r="Q32" s="45">
        <f t="shared" si="1"/>
        <v>0</v>
      </c>
      <c r="R32" s="46">
        <f t="shared" si="2"/>
        <v>647000</v>
      </c>
      <c r="S32" s="578" t="s">
        <v>344</v>
      </c>
      <c r="T32" s="571">
        <v>1</v>
      </c>
      <c r="U32" s="579" t="s">
        <v>345</v>
      </c>
      <c r="V32" s="593" t="s">
        <v>346</v>
      </c>
      <c r="W32" s="570">
        <v>70131</v>
      </c>
      <c r="X32" s="43">
        <v>533929</v>
      </c>
      <c r="Y32" s="43">
        <v>527459</v>
      </c>
      <c r="Z32" s="34">
        <f t="shared" si="4"/>
        <v>647000</v>
      </c>
      <c r="AA32" s="48" t="e">
        <f>#REF!*1460</f>
        <v>#REF!</v>
      </c>
      <c r="AB32" s="48" t="e">
        <f t="shared" si="5"/>
        <v>#REF!</v>
      </c>
      <c r="AC32" s="49"/>
    </row>
    <row r="33" spans="1:29" x14ac:dyDescent="0.25">
      <c r="A33" s="36" t="s">
        <v>54</v>
      </c>
      <c r="B33" s="37"/>
      <c r="C33" s="38">
        <v>41419</v>
      </c>
      <c r="D33" s="39" t="s">
        <v>490</v>
      </c>
      <c r="E33" s="123"/>
      <c r="F33" s="41">
        <v>1</v>
      </c>
      <c r="G33" s="124" t="s">
        <v>491</v>
      </c>
      <c r="H33" s="124" t="s">
        <v>492</v>
      </c>
      <c r="I33" s="121" t="s">
        <v>493</v>
      </c>
      <c r="J33" s="121"/>
      <c r="K33" s="43">
        <v>70113</v>
      </c>
      <c r="L33" s="42" t="s">
        <v>494</v>
      </c>
      <c r="M33" s="44"/>
      <c r="N33" s="177" t="s">
        <v>495</v>
      </c>
      <c r="O33" s="571"/>
      <c r="P33" s="45">
        <f t="shared" si="0"/>
        <v>321400</v>
      </c>
      <c r="Q33" s="45">
        <f t="shared" si="1"/>
        <v>0</v>
      </c>
      <c r="R33" s="126">
        <f t="shared" si="2"/>
        <v>321400</v>
      </c>
      <c r="S33" s="578" t="s">
        <v>490</v>
      </c>
      <c r="T33" s="571">
        <v>1</v>
      </c>
      <c r="U33" s="582" t="s">
        <v>491</v>
      </c>
      <c r="V33" s="583" t="s">
        <v>493</v>
      </c>
      <c r="W33" s="570">
        <v>70113</v>
      </c>
      <c r="X33" s="43">
        <v>33874</v>
      </c>
      <c r="Y33" s="43">
        <v>30660</v>
      </c>
      <c r="Z33" s="34">
        <f t="shared" si="4"/>
        <v>321400</v>
      </c>
      <c r="AA33" s="129" t="e">
        <f>#REF!*1460</f>
        <v>#REF!</v>
      </c>
      <c r="AB33" s="129" t="e">
        <f t="shared" si="5"/>
        <v>#REF!</v>
      </c>
      <c r="AC33" s="153"/>
    </row>
    <row r="34" spans="1:29" x14ac:dyDescent="0.25">
      <c r="A34" s="121" t="s">
        <v>157</v>
      </c>
      <c r="B34" s="37"/>
      <c r="C34" s="123"/>
      <c r="D34" s="123" t="s">
        <v>158</v>
      </c>
      <c r="E34" s="123"/>
      <c r="F34" s="41">
        <v>1</v>
      </c>
      <c r="G34" s="121" t="s">
        <v>159</v>
      </c>
      <c r="H34" s="121" t="s">
        <v>160</v>
      </c>
      <c r="I34" s="121" t="s">
        <v>161</v>
      </c>
      <c r="J34" s="121"/>
      <c r="K34" s="43">
        <v>70131</v>
      </c>
      <c r="L34" s="125" t="s">
        <v>162</v>
      </c>
      <c r="M34" s="44" t="s">
        <v>163</v>
      </c>
      <c r="N34" s="177" t="s">
        <v>164</v>
      </c>
      <c r="O34" s="571"/>
      <c r="P34" s="45">
        <f t="shared" ref="P34:P62" si="6">Z34</f>
        <v>2679200</v>
      </c>
      <c r="Q34" s="45">
        <f t="shared" ref="Q34:Q62" si="7">O34*1460</f>
        <v>0</v>
      </c>
      <c r="R34" s="126">
        <f t="shared" ref="R34:R65" si="8">IF(P34-Q34&gt;=0,P34-Q34,0)</f>
        <v>2679200</v>
      </c>
      <c r="S34" s="581" t="s">
        <v>158</v>
      </c>
      <c r="T34" s="571">
        <v>1</v>
      </c>
      <c r="U34" s="583" t="s">
        <v>159</v>
      </c>
      <c r="V34" s="583" t="s">
        <v>161</v>
      </c>
      <c r="W34" s="570">
        <v>70131</v>
      </c>
      <c r="X34" s="43">
        <v>247158</v>
      </c>
      <c r="Y34" s="43">
        <v>220366</v>
      </c>
      <c r="Z34" s="34">
        <f t="shared" si="4"/>
        <v>2679200</v>
      </c>
      <c r="AA34" s="129" t="e">
        <f>#REF!*1460</f>
        <v>#REF!</v>
      </c>
      <c r="AB34" s="129" t="e">
        <f t="shared" si="5"/>
        <v>#REF!</v>
      </c>
      <c r="AC34" s="49"/>
    </row>
    <row r="35" spans="1:29" x14ac:dyDescent="0.25">
      <c r="A35" s="40" t="s">
        <v>69</v>
      </c>
      <c r="B35" s="37"/>
      <c r="C35" s="39" t="s">
        <v>330</v>
      </c>
      <c r="D35" s="39" t="s">
        <v>331</v>
      </c>
      <c r="E35" s="39"/>
      <c r="F35" s="41">
        <v>1</v>
      </c>
      <c r="G35" s="42" t="s">
        <v>332</v>
      </c>
      <c r="H35" s="42" t="s">
        <v>333</v>
      </c>
      <c r="I35" s="40" t="s">
        <v>334</v>
      </c>
      <c r="J35" s="40"/>
      <c r="K35" s="43">
        <v>70124</v>
      </c>
      <c r="L35" s="42" t="s">
        <v>335</v>
      </c>
      <c r="M35" s="44" t="s">
        <v>336</v>
      </c>
      <c r="N35" s="177" t="s">
        <v>337</v>
      </c>
      <c r="O35" s="571"/>
      <c r="P35" s="45">
        <f t="shared" si="6"/>
        <v>666000</v>
      </c>
      <c r="Q35" s="45">
        <f t="shared" si="7"/>
        <v>0</v>
      </c>
      <c r="R35" s="46">
        <f t="shared" si="8"/>
        <v>666000</v>
      </c>
      <c r="S35" s="578" t="s">
        <v>331</v>
      </c>
      <c r="T35" s="571">
        <v>1</v>
      </c>
      <c r="U35" s="579" t="s">
        <v>332</v>
      </c>
      <c r="V35" s="593" t="s">
        <v>334</v>
      </c>
      <c r="W35" s="570">
        <v>70124</v>
      </c>
      <c r="X35" s="43">
        <v>13355</v>
      </c>
      <c r="Y35" s="43">
        <v>6695</v>
      </c>
      <c r="Z35" s="34">
        <f t="shared" si="4"/>
        <v>666000</v>
      </c>
      <c r="AA35" s="48" t="e">
        <f>#REF!*1460</f>
        <v>#REF!</v>
      </c>
      <c r="AB35" s="48" t="e">
        <f t="shared" si="5"/>
        <v>#REF!</v>
      </c>
      <c r="AC35" s="35"/>
    </row>
    <row r="36" spans="1:29" x14ac:dyDescent="0.25">
      <c r="A36" s="40" t="s">
        <v>69</v>
      </c>
      <c r="B36" s="37"/>
      <c r="C36" s="39" t="s">
        <v>330</v>
      </c>
      <c r="D36" s="39" t="s">
        <v>777</v>
      </c>
      <c r="E36" s="39" t="s">
        <v>168</v>
      </c>
      <c r="F36" s="41"/>
      <c r="G36" s="42" t="s">
        <v>332</v>
      </c>
      <c r="H36" s="42" t="s">
        <v>333</v>
      </c>
      <c r="I36" s="40" t="s">
        <v>334</v>
      </c>
      <c r="J36" s="40"/>
      <c r="K36" s="43">
        <v>70124</v>
      </c>
      <c r="L36" s="42" t="s">
        <v>335</v>
      </c>
      <c r="M36" s="44" t="s">
        <v>336</v>
      </c>
      <c r="N36" s="177" t="s">
        <v>337</v>
      </c>
      <c r="O36" s="570"/>
      <c r="P36" s="45">
        <f t="shared" si="6"/>
        <v>0</v>
      </c>
      <c r="Q36" s="45">
        <f t="shared" si="7"/>
        <v>0</v>
      </c>
      <c r="R36" s="45">
        <f t="shared" si="8"/>
        <v>0</v>
      </c>
      <c r="S36" s="578" t="s">
        <v>777</v>
      </c>
      <c r="T36" s="571"/>
      <c r="U36" s="579" t="s">
        <v>332</v>
      </c>
      <c r="V36" s="593" t="s">
        <v>334</v>
      </c>
      <c r="W36" s="570">
        <v>70124</v>
      </c>
      <c r="X36" s="43">
        <v>169</v>
      </c>
      <c r="Y36" s="43">
        <v>169</v>
      </c>
      <c r="Z36" s="34">
        <f t="shared" si="4"/>
        <v>0</v>
      </c>
      <c r="AA36" s="60" t="e">
        <f>#REF!*1460</f>
        <v>#REF!</v>
      </c>
      <c r="AB36" s="60" t="e">
        <f t="shared" si="5"/>
        <v>#REF!</v>
      </c>
      <c r="AC36" s="35"/>
    </row>
    <row r="37" spans="1:29" x14ac:dyDescent="0.25">
      <c r="A37" s="40" t="s">
        <v>69</v>
      </c>
      <c r="B37" s="37"/>
      <c r="C37" s="39" t="s">
        <v>330</v>
      </c>
      <c r="D37" s="39" t="s">
        <v>778</v>
      </c>
      <c r="E37" s="39" t="s">
        <v>168</v>
      </c>
      <c r="F37" s="41"/>
      <c r="G37" s="42" t="s">
        <v>332</v>
      </c>
      <c r="H37" s="42" t="s">
        <v>333</v>
      </c>
      <c r="I37" s="40" t="s">
        <v>334</v>
      </c>
      <c r="J37" s="40"/>
      <c r="K37" s="43">
        <v>70124</v>
      </c>
      <c r="L37" s="42" t="s">
        <v>335</v>
      </c>
      <c r="M37" s="44" t="s">
        <v>336</v>
      </c>
      <c r="N37" s="177" t="s">
        <v>337</v>
      </c>
      <c r="O37" s="570"/>
      <c r="P37" s="45">
        <f t="shared" si="6"/>
        <v>0</v>
      </c>
      <c r="Q37" s="45">
        <f t="shared" si="7"/>
        <v>0</v>
      </c>
      <c r="R37" s="45">
        <f t="shared" si="8"/>
        <v>0</v>
      </c>
      <c r="S37" s="578" t="s">
        <v>778</v>
      </c>
      <c r="T37" s="571"/>
      <c r="U37" s="579" t="s">
        <v>332</v>
      </c>
      <c r="V37" s="593" t="s">
        <v>334</v>
      </c>
      <c r="W37" s="570">
        <v>70124</v>
      </c>
      <c r="X37" s="43">
        <v>0</v>
      </c>
      <c r="Y37" s="43">
        <v>0</v>
      </c>
      <c r="Z37" s="34">
        <f t="shared" si="4"/>
        <v>0</v>
      </c>
      <c r="AA37" s="60" t="e">
        <f>#REF!*1460</f>
        <v>#REF!</v>
      </c>
      <c r="AB37" s="60" t="e">
        <f t="shared" si="5"/>
        <v>#REF!</v>
      </c>
      <c r="AC37" s="35"/>
    </row>
    <row r="38" spans="1:29" x14ac:dyDescent="0.25">
      <c r="A38" s="121" t="s">
        <v>69</v>
      </c>
      <c r="B38" s="37"/>
      <c r="C38" s="122">
        <v>41399</v>
      </c>
      <c r="D38" s="123" t="s">
        <v>378</v>
      </c>
      <c r="E38" s="178"/>
      <c r="F38" s="41">
        <v>1</v>
      </c>
      <c r="G38" s="124" t="s">
        <v>379</v>
      </c>
      <c r="H38" s="124" t="s">
        <v>833</v>
      </c>
      <c r="I38" s="121" t="s">
        <v>380</v>
      </c>
      <c r="J38" s="121"/>
      <c r="K38" s="127" t="s">
        <v>381</v>
      </c>
      <c r="L38" s="125" t="s">
        <v>382</v>
      </c>
      <c r="M38" s="44" t="s">
        <v>383</v>
      </c>
      <c r="N38" s="177" t="s">
        <v>835</v>
      </c>
      <c r="O38" s="571"/>
      <c r="P38" s="45">
        <f t="shared" si="6"/>
        <v>578200</v>
      </c>
      <c r="Q38" s="45">
        <f t="shared" si="7"/>
        <v>0</v>
      </c>
      <c r="R38" s="126">
        <f t="shared" si="8"/>
        <v>578200</v>
      </c>
      <c r="S38" s="625" t="s">
        <v>378</v>
      </c>
      <c r="T38" s="574">
        <v>1</v>
      </c>
      <c r="U38" s="575" t="s">
        <v>379</v>
      </c>
      <c r="V38" s="576" t="s">
        <v>380</v>
      </c>
      <c r="W38" s="625" t="s">
        <v>381</v>
      </c>
      <c r="X38" s="172" t="s">
        <v>95</v>
      </c>
      <c r="Y38" s="172" t="s">
        <v>96</v>
      </c>
      <c r="Z38" s="97">
        <v>578200</v>
      </c>
      <c r="AA38" s="312" t="e">
        <f>#REF!*1460</f>
        <v>#REF!</v>
      </c>
      <c r="AB38" s="312" t="e">
        <f t="shared" si="5"/>
        <v>#REF!</v>
      </c>
      <c r="AC38" s="99" t="s">
        <v>97</v>
      </c>
    </row>
    <row r="39" spans="1:29" ht="26.25" x14ac:dyDescent="0.25">
      <c r="A39" s="36" t="s">
        <v>69</v>
      </c>
      <c r="B39" s="37"/>
      <c r="C39" s="177"/>
      <c r="D39" s="178" t="s">
        <v>237</v>
      </c>
      <c r="E39" s="178"/>
      <c r="F39" s="41">
        <v>1</v>
      </c>
      <c r="G39" s="44" t="s">
        <v>238</v>
      </c>
      <c r="H39" s="42" t="s">
        <v>73</v>
      </c>
      <c r="I39" s="44" t="s">
        <v>239</v>
      </c>
      <c r="J39" s="44"/>
      <c r="K39" s="43">
        <v>70115</v>
      </c>
      <c r="L39" s="44" t="s">
        <v>240</v>
      </c>
      <c r="M39" s="130" t="s">
        <v>241</v>
      </c>
      <c r="N39" s="177" t="s">
        <v>242</v>
      </c>
      <c r="O39" s="571"/>
      <c r="P39" s="45">
        <f t="shared" si="6"/>
        <v>1523700</v>
      </c>
      <c r="Q39" s="45">
        <f t="shared" si="7"/>
        <v>0</v>
      </c>
      <c r="R39" s="45">
        <f t="shared" si="8"/>
        <v>1523700</v>
      </c>
      <c r="S39" s="570" t="s">
        <v>237</v>
      </c>
      <c r="T39" s="571">
        <v>1</v>
      </c>
      <c r="U39" s="571" t="s">
        <v>238</v>
      </c>
      <c r="V39" s="571" t="s">
        <v>239</v>
      </c>
      <c r="W39" s="570">
        <v>70115</v>
      </c>
      <c r="X39" s="43">
        <v>1539936</v>
      </c>
      <c r="Y39" s="43">
        <v>1524699</v>
      </c>
      <c r="Z39" s="34">
        <f>(X39-Y39)*100</f>
        <v>1523700</v>
      </c>
      <c r="AA39" s="60" t="e">
        <f>#REF!*1460</f>
        <v>#REF!</v>
      </c>
      <c r="AB39" s="60" t="e">
        <f t="shared" si="5"/>
        <v>#REF!</v>
      </c>
      <c r="AC39" s="35"/>
    </row>
    <row r="40" spans="1:29" ht="26.25" x14ac:dyDescent="0.25">
      <c r="A40" s="508" t="s">
        <v>69</v>
      </c>
      <c r="B40" s="37"/>
      <c r="C40" s="509"/>
      <c r="D40" s="510" t="s">
        <v>810</v>
      </c>
      <c r="E40" s="178"/>
      <c r="F40" s="41"/>
      <c r="G40" s="508" t="s">
        <v>711</v>
      </c>
      <c r="H40" s="508" t="s">
        <v>712</v>
      </c>
      <c r="I40" s="121" t="s">
        <v>809</v>
      </c>
      <c r="J40" s="40"/>
      <c r="K40" s="179">
        <v>70115</v>
      </c>
      <c r="L40" s="44" t="s">
        <v>713</v>
      </c>
      <c r="M40" s="363" t="s">
        <v>714</v>
      </c>
      <c r="N40" s="177" t="s">
        <v>715</v>
      </c>
      <c r="O40" s="571"/>
      <c r="P40" s="45">
        <f t="shared" si="6"/>
        <v>0</v>
      </c>
      <c r="Q40" s="45">
        <f t="shared" si="7"/>
        <v>0</v>
      </c>
      <c r="R40" s="46">
        <f t="shared" si="8"/>
        <v>0</v>
      </c>
      <c r="S40" s="594" t="s">
        <v>669</v>
      </c>
      <c r="T40" s="571">
        <v>1</v>
      </c>
      <c r="U40" s="595" t="s">
        <v>711</v>
      </c>
      <c r="V40" s="593" t="s">
        <v>707</v>
      </c>
      <c r="W40" s="588">
        <v>70115</v>
      </c>
      <c r="X40" s="43"/>
      <c r="Y40" s="43"/>
      <c r="Z40" s="34">
        <f>(X40-Y40)*100</f>
        <v>0</v>
      </c>
      <c r="AA40" s="60" t="e">
        <f>#REF!*1460</f>
        <v>#REF!</v>
      </c>
      <c r="AB40" s="60" t="e">
        <f t="shared" si="5"/>
        <v>#REF!</v>
      </c>
      <c r="AC40" s="49"/>
    </row>
    <row r="41" spans="1:29" x14ac:dyDescent="0.25">
      <c r="A41" s="36" t="s">
        <v>54</v>
      </c>
      <c r="B41" s="37"/>
      <c r="C41" s="38">
        <v>41411</v>
      </c>
      <c r="D41" s="39" t="s">
        <v>299</v>
      </c>
      <c r="E41" s="39"/>
      <c r="F41" s="41">
        <v>1</v>
      </c>
      <c r="G41" s="42" t="s">
        <v>300</v>
      </c>
      <c r="H41" s="42" t="s">
        <v>265</v>
      </c>
      <c r="I41" s="40" t="s">
        <v>848</v>
      </c>
      <c r="J41" s="40"/>
      <c r="K41" s="43">
        <v>70119</v>
      </c>
      <c r="L41" s="36" t="s">
        <v>849</v>
      </c>
      <c r="M41" s="44" t="s">
        <v>850</v>
      </c>
      <c r="N41" s="177" t="s">
        <v>851</v>
      </c>
      <c r="O41" s="571"/>
      <c r="P41" s="45">
        <f t="shared" si="6"/>
        <v>819200</v>
      </c>
      <c r="Q41" s="45">
        <f t="shared" si="7"/>
        <v>0</v>
      </c>
      <c r="R41" s="46">
        <f t="shared" si="8"/>
        <v>819200</v>
      </c>
      <c r="S41" s="578" t="s">
        <v>299</v>
      </c>
      <c r="T41" s="571">
        <v>1</v>
      </c>
      <c r="U41" s="579" t="s">
        <v>300</v>
      </c>
      <c r="V41" s="593" t="s">
        <v>301</v>
      </c>
      <c r="W41" s="570">
        <v>70119</v>
      </c>
      <c r="X41" s="43">
        <v>131877</v>
      </c>
      <c r="Y41" s="43">
        <v>123685</v>
      </c>
      <c r="Z41" s="34">
        <f>(X41-Y41)*100</f>
        <v>819200</v>
      </c>
      <c r="AA41" s="48" t="e">
        <f>#REF!*1460</f>
        <v>#REF!</v>
      </c>
      <c r="AB41" s="48" t="e">
        <f t="shared" si="5"/>
        <v>#REF!</v>
      </c>
      <c r="AC41" s="35"/>
    </row>
    <row r="42" spans="1:29" x14ac:dyDescent="0.25">
      <c r="A42" s="131" t="s">
        <v>54</v>
      </c>
      <c r="B42" s="531"/>
      <c r="C42" s="133">
        <v>41410</v>
      </c>
      <c r="D42" s="134" t="s">
        <v>139</v>
      </c>
      <c r="E42" s="134"/>
      <c r="F42" s="135">
        <v>1</v>
      </c>
      <c r="G42" s="136" t="s">
        <v>781</v>
      </c>
      <c r="H42" s="532" t="s">
        <v>80</v>
      </c>
      <c r="I42" s="136" t="s">
        <v>782</v>
      </c>
      <c r="J42" s="136"/>
      <c r="K42" s="533">
        <v>70122</v>
      </c>
      <c r="L42" s="136" t="s">
        <v>783</v>
      </c>
      <c r="M42" s="136"/>
      <c r="N42" s="534"/>
      <c r="O42" s="636">
        <v>99</v>
      </c>
      <c r="P42" s="138">
        <f t="shared" si="6"/>
        <v>0</v>
      </c>
      <c r="Q42" s="138">
        <f t="shared" si="7"/>
        <v>144540</v>
      </c>
      <c r="R42" s="138">
        <f t="shared" si="8"/>
        <v>0</v>
      </c>
      <c r="S42" s="570" t="s">
        <v>139</v>
      </c>
      <c r="T42" s="571">
        <v>1</v>
      </c>
      <c r="U42" s="571" t="s">
        <v>781</v>
      </c>
      <c r="V42" s="571" t="s">
        <v>782</v>
      </c>
      <c r="W42" s="570">
        <v>70122</v>
      </c>
      <c r="X42" s="530" t="s">
        <v>779</v>
      </c>
      <c r="Y42" s="530" t="s">
        <v>779</v>
      </c>
      <c r="Z42" s="34"/>
      <c r="AA42" s="60" t="e">
        <f>#REF!*1460</f>
        <v>#REF!</v>
      </c>
      <c r="AB42" s="60" t="e">
        <f t="shared" si="5"/>
        <v>#REF!</v>
      </c>
      <c r="AC42" s="35"/>
    </row>
    <row r="43" spans="1:29" x14ac:dyDescent="0.25">
      <c r="A43" s="85" t="s">
        <v>54</v>
      </c>
      <c r="B43" s="86"/>
      <c r="C43" s="87">
        <v>41400</v>
      </c>
      <c r="D43" s="88" t="s">
        <v>88</v>
      </c>
      <c r="E43" s="668"/>
      <c r="F43" s="89">
        <v>3</v>
      </c>
      <c r="G43" s="90" t="s">
        <v>89</v>
      </c>
      <c r="H43" s="91" t="s">
        <v>90</v>
      </c>
      <c r="I43" s="90" t="s">
        <v>91</v>
      </c>
      <c r="J43" s="90"/>
      <c r="K43" s="92">
        <v>70128</v>
      </c>
      <c r="L43" s="93" t="s">
        <v>92</v>
      </c>
      <c r="M43" s="91" t="s">
        <v>93</v>
      </c>
      <c r="N43" s="651" t="s">
        <v>94</v>
      </c>
      <c r="O43" s="610"/>
      <c r="P43" s="94">
        <f t="shared" si="6"/>
        <v>5453000</v>
      </c>
      <c r="Q43" s="94">
        <f t="shared" si="7"/>
        <v>0</v>
      </c>
      <c r="R43" s="95">
        <f t="shared" si="8"/>
        <v>5453000</v>
      </c>
      <c r="S43" s="573" t="s">
        <v>88</v>
      </c>
      <c r="T43" s="574">
        <v>3</v>
      </c>
      <c r="U43" s="611" t="s">
        <v>89</v>
      </c>
      <c r="V43" s="611" t="s">
        <v>91</v>
      </c>
      <c r="W43" s="577">
        <v>70128</v>
      </c>
      <c r="X43" s="172" t="s">
        <v>95</v>
      </c>
      <c r="Y43" s="172" t="s">
        <v>96</v>
      </c>
      <c r="Z43" s="97">
        <v>5453000</v>
      </c>
      <c r="AA43" s="98" t="e">
        <f>#REF!*1460</f>
        <v>#REF!</v>
      </c>
      <c r="AB43" s="98" t="e">
        <f t="shared" si="5"/>
        <v>#REF!</v>
      </c>
      <c r="AC43" s="99" t="s">
        <v>97</v>
      </c>
    </row>
    <row r="44" spans="1:29" x14ac:dyDescent="0.25">
      <c r="A44" s="85" t="s">
        <v>54</v>
      </c>
      <c r="B44" s="86"/>
      <c r="C44" s="87">
        <v>41400</v>
      </c>
      <c r="D44" s="88" t="s">
        <v>269</v>
      </c>
      <c r="E44" s="668"/>
      <c r="F44" s="89"/>
      <c r="G44" s="90" t="s">
        <v>89</v>
      </c>
      <c r="H44" s="91" t="s">
        <v>90</v>
      </c>
      <c r="I44" s="90" t="s">
        <v>91</v>
      </c>
      <c r="J44" s="90"/>
      <c r="K44" s="92">
        <v>70128</v>
      </c>
      <c r="L44" s="93" t="s">
        <v>92</v>
      </c>
      <c r="M44" s="91" t="s">
        <v>93</v>
      </c>
      <c r="N44" s="651" t="s">
        <v>94</v>
      </c>
      <c r="O44" s="610"/>
      <c r="P44" s="94">
        <f t="shared" si="6"/>
        <v>948500</v>
      </c>
      <c r="Q44" s="94">
        <f t="shared" si="7"/>
        <v>0</v>
      </c>
      <c r="R44" s="95">
        <f t="shared" si="8"/>
        <v>948500</v>
      </c>
      <c r="S44" s="573" t="s">
        <v>269</v>
      </c>
      <c r="T44" s="574"/>
      <c r="U44" s="611" t="s">
        <v>89</v>
      </c>
      <c r="V44" s="611" t="s">
        <v>91</v>
      </c>
      <c r="W44" s="577">
        <v>70128</v>
      </c>
      <c r="X44" s="172">
        <v>17411</v>
      </c>
      <c r="Y44" s="172">
        <v>7926</v>
      </c>
      <c r="Z44" s="97">
        <f t="shared" ref="Z44:Z53" si="9">(X44-Y44)*100</f>
        <v>948500</v>
      </c>
      <c r="AA44" s="98" t="e">
        <f>#REF!*1460</f>
        <v>#REF!</v>
      </c>
      <c r="AB44" s="98" t="e">
        <f t="shared" si="5"/>
        <v>#REF!</v>
      </c>
      <c r="AC44" s="220" t="s">
        <v>270</v>
      </c>
    </row>
    <row r="45" spans="1:29" x14ac:dyDescent="0.25">
      <c r="A45" s="85" t="s">
        <v>54</v>
      </c>
      <c r="B45" s="86"/>
      <c r="C45" s="87">
        <v>41400</v>
      </c>
      <c r="D45" s="88" t="s">
        <v>633</v>
      </c>
      <c r="E45" s="668"/>
      <c r="F45" s="89"/>
      <c r="G45" s="90" t="s">
        <v>89</v>
      </c>
      <c r="H45" s="90" t="s">
        <v>90</v>
      </c>
      <c r="I45" s="90" t="s">
        <v>91</v>
      </c>
      <c r="J45" s="90"/>
      <c r="K45" s="92">
        <v>70128</v>
      </c>
      <c r="L45" s="90" t="s">
        <v>92</v>
      </c>
      <c r="M45" s="91" t="s">
        <v>93</v>
      </c>
      <c r="N45" s="651" t="s">
        <v>94</v>
      </c>
      <c r="O45" s="610"/>
      <c r="P45" s="94">
        <f t="shared" si="6"/>
        <v>3800</v>
      </c>
      <c r="Q45" s="94">
        <f t="shared" si="7"/>
        <v>0</v>
      </c>
      <c r="R45" s="95">
        <f t="shared" si="8"/>
        <v>3800</v>
      </c>
      <c r="S45" s="573" t="s">
        <v>633</v>
      </c>
      <c r="T45" s="574"/>
      <c r="U45" s="611" t="s">
        <v>89</v>
      </c>
      <c r="V45" s="611" t="s">
        <v>91</v>
      </c>
      <c r="W45" s="577">
        <v>70128</v>
      </c>
      <c r="X45" s="172">
        <v>68</v>
      </c>
      <c r="Y45" s="172">
        <v>30</v>
      </c>
      <c r="Z45" s="97">
        <f t="shared" si="9"/>
        <v>3800</v>
      </c>
      <c r="AA45" s="98" t="e">
        <f>#REF!*1460</f>
        <v>#REF!</v>
      </c>
      <c r="AB45" s="98" t="e">
        <f t="shared" si="5"/>
        <v>#REF!</v>
      </c>
      <c r="AC45" s="220" t="s">
        <v>270</v>
      </c>
    </row>
    <row r="46" spans="1:29" x14ac:dyDescent="0.25">
      <c r="A46" s="72" t="s">
        <v>54</v>
      </c>
      <c r="B46" s="73"/>
      <c r="C46" s="524"/>
      <c r="D46" s="75" t="s">
        <v>764</v>
      </c>
      <c r="E46" s="75"/>
      <c r="F46" s="76"/>
      <c r="G46" s="77" t="s">
        <v>765</v>
      </c>
      <c r="H46" s="78" t="s">
        <v>86</v>
      </c>
      <c r="I46" s="525" t="s">
        <v>766</v>
      </c>
      <c r="J46" s="525"/>
      <c r="K46" s="80">
        <v>70127</v>
      </c>
      <c r="L46" s="81" t="s">
        <v>767</v>
      </c>
      <c r="M46" s="82" t="s">
        <v>768</v>
      </c>
      <c r="N46" s="647" t="s">
        <v>769</v>
      </c>
      <c r="O46" s="607"/>
      <c r="P46" s="83">
        <f t="shared" si="6"/>
        <v>0</v>
      </c>
      <c r="Q46" s="83">
        <f t="shared" si="7"/>
        <v>0</v>
      </c>
      <c r="R46" s="526">
        <f t="shared" si="8"/>
        <v>0</v>
      </c>
      <c r="S46" s="578" t="s">
        <v>764</v>
      </c>
      <c r="T46" s="571">
        <v>1</v>
      </c>
      <c r="U46" s="579" t="s">
        <v>765</v>
      </c>
      <c r="V46" s="587" t="s">
        <v>766</v>
      </c>
      <c r="W46" s="570">
        <v>70127</v>
      </c>
      <c r="X46" s="43"/>
      <c r="Y46" s="43"/>
      <c r="Z46" s="34">
        <f t="shared" si="9"/>
        <v>0</v>
      </c>
      <c r="AA46" s="120" t="e">
        <f>#REF!*1460</f>
        <v>#REF!</v>
      </c>
      <c r="AB46" s="120" t="e">
        <f t="shared" si="5"/>
        <v>#REF!</v>
      </c>
      <c r="AC46" s="49"/>
    </row>
    <row r="47" spans="1:29" x14ac:dyDescent="0.25">
      <c r="A47" s="100" t="s">
        <v>54</v>
      </c>
      <c r="B47" s="101"/>
      <c r="C47" s="102">
        <v>41407</v>
      </c>
      <c r="D47" s="666" t="s">
        <v>98</v>
      </c>
      <c r="E47" s="666" t="s">
        <v>99</v>
      </c>
      <c r="F47" s="103">
        <v>1</v>
      </c>
      <c r="G47" s="104" t="s">
        <v>100</v>
      </c>
      <c r="H47" s="105" t="s">
        <v>80</v>
      </c>
      <c r="I47" s="104" t="s">
        <v>101</v>
      </c>
      <c r="J47" s="104" t="s">
        <v>102</v>
      </c>
      <c r="K47" s="106">
        <v>70126</v>
      </c>
      <c r="L47" s="104" t="s">
        <v>103</v>
      </c>
      <c r="M47" s="104"/>
      <c r="N47" s="107" t="s">
        <v>104</v>
      </c>
      <c r="O47" s="633">
        <v>185</v>
      </c>
      <c r="P47" s="108">
        <f t="shared" si="6"/>
        <v>4705600</v>
      </c>
      <c r="Q47" s="108">
        <f t="shared" si="7"/>
        <v>270100</v>
      </c>
      <c r="R47" s="108">
        <f t="shared" si="8"/>
        <v>4435500</v>
      </c>
      <c r="S47" s="570" t="s">
        <v>98</v>
      </c>
      <c r="T47" s="603">
        <v>1</v>
      </c>
      <c r="U47" s="571" t="s">
        <v>100</v>
      </c>
      <c r="V47" s="571" t="s">
        <v>101</v>
      </c>
      <c r="W47" s="570">
        <v>70126</v>
      </c>
      <c r="X47" s="43">
        <v>609880</v>
      </c>
      <c r="Y47" s="43">
        <v>562824</v>
      </c>
      <c r="Z47" s="34">
        <f t="shared" si="9"/>
        <v>4705600</v>
      </c>
      <c r="AA47" s="728" t="e">
        <f>#REF!*1460</f>
        <v>#REF!</v>
      </c>
      <c r="AB47" s="728" t="e">
        <f t="shared" si="5"/>
        <v>#REF!</v>
      </c>
      <c r="AC47" s="35"/>
    </row>
    <row r="48" spans="1:29" x14ac:dyDescent="0.25">
      <c r="A48" s="72" t="s">
        <v>54</v>
      </c>
      <c r="B48" s="73"/>
      <c r="C48" s="524"/>
      <c r="D48" s="75" t="s">
        <v>764</v>
      </c>
      <c r="E48" s="75"/>
      <c r="F48" s="76"/>
      <c r="G48" s="77" t="s">
        <v>770</v>
      </c>
      <c r="H48" s="78" t="s">
        <v>86</v>
      </c>
      <c r="I48" s="525" t="s">
        <v>87</v>
      </c>
      <c r="J48" s="525"/>
      <c r="K48" s="80">
        <v>70127</v>
      </c>
      <c r="L48" s="81" t="s">
        <v>771</v>
      </c>
      <c r="M48" s="82" t="s">
        <v>772</v>
      </c>
      <c r="N48" s="647" t="s">
        <v>769</v>
      </c>
      <c r="O48" s="607"/>
      <c r="P48" s="83">
        <f t="shared" si="6"/>
        <v>0</v>
      </c>
      <c r="Q48" s="83">
        <f t="shared" si="7"/>
        <v>0</v>
      </c>
      <c r="R48" s="526">
        <f t="shared" si="8"/>
        <v>0</v>
      </c>
      <c r="S48" s="578" t="s">
        <v>764</v>
      </c>
      <c r="T48" s="571"/>
      <c r="U48" s="579" t="s">
        <v>770</v>
      </c>
      <c r="V48" s="587" t="s">
        <v>87</v>
      </c>
      <c r="W48" s="570">
        <v>70127</v>
      </c>
      <c r="X48" s="43"/>
      <c r="Y48" s="43"/>
      <c r="Z48" s="34">
        <f t="shared" si="9"/>
        <v>0</v>
      </c>
      <c r="AA48" s="120" t="e">
        <f>#REF!*1460</f>
        <v>#REF!</v>
      </c>
      <c r="AB48" s="120" t="e">
        <f t="shared" si="5"/>
        <v>#REF!</v>
      </c>
      <c r="AC48" s="49"/>
    </row>
    <row r="49" spans="1:29" x14ac:dyDescent="0.25">
      <c r="A49" s="453" t="s">
        <v>54</v>
      </c>
      <c r="B49" s="454"/>
      <c r="C49" s="477"/>
      <c r="D49" s="456" t="s">
        <v>620</v>
      </c>
      <c r="E49" s="456"/>
      <c r="F49" s="457">
        <v>2</v>
      </c>
      <c r="G49" s="458" t="s">
        <v>589</v>
      </c>
      <c r="H49" s="459" t="s">
        <v>190</v>
      </c>
      <c r="I49" s="460" t="s">
        <v>590</v>
      </c>
      <c r="J49" s="459"/>
      <c r="K49" s="461">
        <v>70122</v>
      </c>
      <c r="L49" s="459" t="s">
        <v>837</v>
      </c>
      <c r="M49" s="462" t="s">
        <v>838</v>
      </c>
      <c r="N49" s="653" t="s">
        <v>839</v>
      </c>
      <c r="O49" s="615"/>
      <c r="P49" s="463">
        <f t="shared" si="6"/>
        <v>13000</v>
      </c>
      <c r="Q49" s="463">
        <f t="shared" si="7"/>
        <v>0</v>
      </c>
      <c r="R49" s="478">
        <f t="shared" si="8"/>
        <v>13000</v>
      </c>
      <c r="S49" s="578" t="s">
        <v>620</v>
      </c>
      <c r="T49" s="571">
        <v>2</v>
      </c>
      <c r="U49" s="579" t="s">
        <v>589</v>
      </c>
      <c r="V49" s="593" t="s">
        <v>590</v>
      </c>
      <c r="W49" s="570">
        <v>70122</v>
      </c>
      <c r="X49" s="43">
        <v>634</v>
      </c>
      <c r="Y49" s="43">
        <v>504</v>
      </c>
      <c r="Z49" s="34">
        <f t="shared" si="9"/>
        <v>13000</v>
      </c>
      <c r="AA49" s="48" t="e">
        <f>#REF!*1460</f>
        <v>#REF!</v>
      </c>
      <c r="AB49" s="48" t="e">
        <f t="shared" si="5"/>
        <v>#REF!</v>
      </c>
      <c r="AC49" s="153"/>
    </row>
    <row r="50" spans="1:29" s="688" customFormat="1" x14ac:dyDescent="0.25">
      <c r="A50" s="453" t="s">
        <v>54</v>
      </c>
      <c r="B50" s="454"/>
      <c r="C50" s="455"/>
      <c r="D50" s="456" t="s">
        <v>588</v>
      </c>
      <c r="E50" s="456"/>
      <c r="F50" s="457"/>
      <c r="G50" s="458" t="s">
        <v>589</v>
      </c>
      <c r="H50" s="459" t="s">
        <v>190</v>
      </c>
      <c r="I50" s="460" t="s">
        <v>590</v>
      </c>
      <c r="J50" s="460"/>
      <c r="K50" s="461">
        <v>70122</v>
      </c>
      <c r="L50" s="459" t="s">
        <v>837</v>
      </c>
      <c r="M50" s="462" t="s">
        <v>838</v>
      </c>
      <c r="N50" s="653" t="s">
        <v>839</v>
      </c>
      <c r="O50" s="615"/>
      <c r="P50" s="463">
        <f t="shared" si="6"/>
        <v>36000</v>
      </c>
      <c r="Q50" s="463">
        <f t="shared" si="7"/>
        <v>0</v>
      </c>
      <c r="R50" s="464">
        <f t="shared" si="8"/>
        <v>36000</v>
      </c>
      <c r="S50" s="578" t="s">
        <v>588</v>
      </c>
      <c r="T50" s="571"/>
      <c r="U50" s="579" t="s">
        <v>589</v>
      </c>
      <c r="V50" s="593" t="s">
        <v>590</v>
      </c>
      <c r="W50" s="570">
        <v>70122</v>
      </c>
      <c r="X50" s="43">
        <v>570</v>
      </c>
      <c r="Y50" s="43">
        <v>210</v>
      </c>
      <c r="Z50" s="34">
        <f t="shared" si="9"/>
        <v>36000</v>
      </c>
      <c r="AA50" s="48" t="e">
        <f>#REF!*1460</f>
        <v>#REF!</v>
      </c>
      <c r="AB50" s="48" t="e">
        <f t="shared" si="5"/>
        <v>#REF!</v>
      </c>
      <c r="AC50" s="35"/>
    </row>
    <row r="51" spans="1:29" x14ac:dyDescent="0.25">
      <c r="A51" s="36" t="s">
        <v>54</v>
      </c>
      <c r="B51" s="37"/>
      <c r="C51" s="265">
        <v>41402</v>
      </c>
      <c r="D51" s="266" t="s">
        <v>325</v>
      </c>
      <c r="E51" s="178"/>
      <c r="F51" s="41">
        <v>1</v>
      </c>
      <c r="G51" s="44" t="s">
        <v>326</v>
      </c>
      <c r="H51" s="42" t="s">
        <v>831</v>
      </c>
      <c r="I51" s="44" t="s">
        <v>327</v>
      </c>
      <c r="J51" s="44"/>
      <c r="K51" s="43">
        <v>70127</v>
      </c>
      <c r="L51" s="44" t="s">
        <v>328</v>
      </c>
      <c r="M51" s="44"/>
      <c r="N51" s="177" t="s">
        <v>329</v>
      </c>
      <c r="O51" s="570"/>
      <c r="P51" s="45">
        <f t="shared" si="6"/>
        <v>670800</v>
      </c>
      <c r="Q51" s="45">
        <f t="shared" si="7"/>
        <v>0</v>
      </c>
      <c r="R51" s="45">
        <f t="shared" si="8"/>
        <v>670800</v>
      </c>
      <c r="S51" s="596" t="s">
        <v>325</v>
      </c>
      <c r="T51" s="571">
        <v>1</v>
      </c>
      <c r="U51" s="571" t="s">
        <v>326</v>
      </c>
      <c r="V51" s="571" t="s">
        <v>327</v>
      </c>
      <c r="W51" s="570">
        <v>70127</v>
      </c>
      <c r="X51" s="43">
        <v>212190</v>
      </c>
      <c r="Y51" s="43">
        <v>205482</v>
      </c>
      <c r="Z51" s="34">
        <f t="shared" si="9"/>
        <v>670800</v>
      </c>
      <c r="AA51" s="734" t="e">
        <f>#REF!*1460</f>
        <v>#REF!</v>
      </c>
      <c r="AB51" s="60" t="e">
        <f t="shared" si="5"/>
        <v>#REF!</v>
      </c>
      <c r="AC51" s="35"/>
    </row>
    <row r="52" spans="1:29" x14ac:dyDescent="0.25">
      <c r="A52" s="425" t="s">
        <v>54</v>
      </c>
      <c r="B52" s="426"/>
      <c r="C52" s="427"/>
      <c r="D52" s="428" t="s">
        <v>553</v>
      </c>
      <c r="E52" s="428"/>
      <c r="F52" s="429">
        <v>2</v>
      </c>
      <c r="G52" s="430" t="s">
        <v>554</v>
      </c>
      <c r="H52" s="431" t="s">
        <v>555</v>
      </c>
      <c r="I52" s="432" t="s">
        <v>556</v>
      </c>
      <c r="J52" s="432"/>
      <c r="K52" s="433">
        <v>70114</v>
      </c>
      <c r="L52" s="425" t="s">
        <v>557</v>
      </c>
      <c r="M52" s="434" t="s">
        <v>558</v>
      </c>
      <c r="N52" s="641" t="s">
        <v>559</v>
      </c>
      <c r="O52" s="589"/>
      <c r="P52" s="435">
        <f t="shared" si="6"/>
        <v>158900</v>
      </c>
      <c r="Q52" s="435">
        <f t="shared" si="7"/>
        <v>0</v>
      </c>
      <c r="R52" s="436">
        <f t="shared" si="8"/>
        <v>158900</v>
      </c>
      <c r="S52" s="578" t="s">
        <v>553</v>
      </c>
      <c r="T52" s="603">
        <v>2</v>
      </c>
      <c r="U52" s="579" t="s">
        <v>554</v>
      </c>
      <c r="V52" s="593" t="s">
        <v>556</v>
      </c>
      <c r="W52" s="570">
        <v>70114</v>
      </c>
      <c r="X52" s="43">
        <v>24969</v>
      </c>
      <c r="Y52" s="43">
        <v>23380</v>
      </c>
      <c r="Z52" s="34">
        <f t="shared" si="9"/>
        <v>158900</v>
      </c>
      <c r="AA52" s="728">
        <v>0</v>
      </c>
      <c r="AB52" s="728">
        <v>0</v>
      </c>
      <c r="AC52" s="49"/>
    </row>
    <row r="53" spans="1:29" x14ac:dyDescent="0.25">
      <c r="A53" s="425" t="s">
        <v>54</v>
      </c>
      <c r="B53" s="426"/>
      <c r="C53" s="427"/>
      <c r="D53" s="428" t="s">
        <v>692</v>
      </c>
      <c r="E53" s="428"/>
      <c r="F53" s="429"/>
      <c r="G53" s="506" t="s">
        <v>554</v>
      </c>
      <c r="H53" s="431" t="s">
        <v>555</v>
      </c>
      <c r="I53" s="432" t="s">
        <v>556</v>
      </c>
      <c r="J53" s="432"/>
      <c r="K53" s="433">
        <v>70114</v>
      </c>
      <c r="L53" s="425" t="s">
        <v>557</v>
      </c>
      <c r="M53" s="434" t="s">
        <v>558</v>
      </c>
      <c r="N53" s="641" t="s">
        <v>559</v>
      </c>
      <c r="O53" s="589"/>
      <c r="P53" s="435">
        <f t="shared" si="6"/>
        <v>0</v>
      </c>
      <c r="Q53" s="435">
        <f t="shared" si="7"/>
        <v>0</v>
      </c>
      <c r="R53" s="436">
        <f t="shared" si="8"/>
        <v>0</v>
      </c>
      <c r="S53" s="578" t="s">
        <v>692</v>
      </c>
      <c r="T53" s="571"/>
      <c r="U53" s="584" t="s">
        <v>554</v>
      </c>
      <c r="V53" s="590" t="s">
        <v>556</v>
      </c>
      <c r="W53" s="570">
        <v>70114</v>
      </c>
      <c r="X53" s="43">
        <v>3830</v>
      </c>
      <c r="Y53" s="43">
        <v>3830</v>
      </c>
      <c r="Z53" s="34">
        <f t="shared" si="9"/>
        <v>0</v>
      </c>
      <c r="AA53" s="727" t="e">
        <f>#REF!*1460</f>
        <v>#REF!</v>
      </c>
      <c r="AB53" s="727" t="e">
        <f t="shared" ref="AB53:AB62" si="10">Z53-AA53</f>
        <v>#REF!</v>
      </c>
      <c r="AC53" s="49"/>
    </row>
    <row r="54" spans="1:29" x14ac:dyDescent="0.25">
      <c r="A54" s="31" t="s">
        <v>69</v>
      </c>
      <c r="B54" s="27"/>
      <c r="C54" s="549">
        <v>41409</v>
      </c>
      <c r="D54" s="28" t="s">
        <v>811</v>
      </c>
      <c r="E54" s="678"/>
      <c r="F54" s="29"/>
      <c r="G54" s="31" t="s">
        <v>800</v>
      </c>
      <c r="H54" s="31" t="s">
        <v>801</v>
      </c>
      <c r="I54" s="31" t="s">
        <v>58</v>
      </c>
      <c r="J54" s="31"/>
      <c r="K54" s="30">
        <v>70117</v>
      </c>
      <c r="L54" s="31" t="s">
        <v>802</v>
      </c>
      <c r="M54" s="31" t="s">
        <v>803</v>
      </c>
      <c r="N54" s="664" t="s">
        <v>804</v>
      </c>
      <c r="O54" s="635"/>
      <c r="P54" s="32">
        <f t="shared" si="6"/>
        <v>0</v>
      </c>
      <c r="Q54" s="32">
        <f t="shared" si="7"/>
        <v>0</v>
      </c>
      <c r="R54" s="32">
        <f t="shared" si="8"/>
        <v>0</v>
      </c>
      <c r="S54" s="578" t="s">
        <v>55</v>
      </c>
      <c r="T54" s="571"/>
      <c r="U54" s="571" t="s">
        <v>800</v>
      </c>
      <c r="V54" s="571" t="s">
        <v>58</v>
      </c>
      <c r="W54" s="570">
        <v>70117</v>
      </c>
      <c r="X54" s="530" t="s">
        <v>779</v>
      </c>
      <c r="Y54" s="530" t="s">
        <v>779</v>
      </c>
      <c r="Z54" s="34"/>
      <c r="AA54" s="60" t="e">
        <f>#REF!*1460</f>
        <v>#REF!</v>
      </c>
      <c r="AB54" s="60" t="e">
        <f t="shared" si="10"/>
        <v>#REF!</v>
      </c>
      <c r="AC54" s="35"/>
    </row>
    <row r="55" spans="1:29" x14ac:dyDescent="0.25">
      <c r="A55" s="61" t="s">
        <v>54</v>
      </c>
      <c r="B55" s="62"/>
      <c r="C55" s="63">
        <v>41403</v>
      </c>
      <c r="D55" s="64" t="s">
        <v>754</v>
      </c>
      <c r="E55" s="64"/>
      <c r="F55" s="65"/>
      <c r="G55" s="66" t="s">
        <v>755</v>
      </c>
      <c r="H55" s="68" t="s">
        <v>832</v>
      </c>
      <c r="I55" s="68" t="s">
        <v>81</v>
      </c>
      <c r="J55" s="68"/>
      <c r="K55" s="69">
        <v>70129</v>
      </c>
      <c r="L55" s="516" t="s">
        <v>756</v>
      </c>
      <c r="M55" s="68" t="s">
        <v>383</v>
      </c>
      <c r="N55" s="70" t="s">
        <v>835</v>
      </c>
      <c r="O55" s="605"/>
      <c r="P55" s="71">
        <f t="shared" si="6"/>
        <v>0</v>
      </c>
      <c r="Q55" s="71">
        <f t="shared" si="7"/>
        <v>0</v>
      </c>
      <c r="R55" s="71">
        <f t="shared" si="8"/>
        <v>0</v>
      </c>
      <c r="S55" s="570" t="s">
        <v>754</v>
      </c>
      <c r="T55" s="571"/>
      <c r="U55" s="571" t="s">
        <v>755</v>
      </c>
      <c r="V55" s="571" t="s">
        <v>81</v>
      </c>
      <c r="W55" s="570">
        <v>70129</v>
      </c>
      <c r="X55" s="43"/>
      <c r="Y55" s="43"/>
      <c r="Z55" s="34">
        <f>(X55-Y55)*100</f>
        <v>0</v>
      </c>
      <c r="AA55" s="60" t="e">
        <f>#REF!*1460</f>
        <v>#REF!</v>
      </c>
      <c r="AB55" s="60" t="e">
        <f t="shared" si="10"/>
        <v>#REF!</v>
      </c>
      <c r="AC55" s="49"/>
    </row>
    <row r="56" spans="1:29" x14ac:dyDescent="0.25">
      <c r="A56" s="121" t="s">
        <v>305</v>
      </c>
      <c r="B56" s="37"/>
      <c r="C56" s="122">
        <v>41432</v>
      </c>
      <c r="D56" s="123" t="s">
        <v>461</v>
      </c>
      <c r="E56" s="123"/>
      <c r="F56" s="41">
        <v>1</v>
      </c>
      <c r="G56" s="124" t="s">
        <v>462</v>
      </c>
      <c r="H56" s="124" t="s">
        <v>463</v>
      </c>
      <c r="I56" s="121" t="s">
        <v>464</v>
      </c>
      <c r="J56" s="121"/>
      <c r="K56" s="43">
        <v>70113</v>
      </c>
      <c r="L56" s="125" t="s">
        <v>465</v>
      </c>
      <c r="M56" s="44" t="s">
        <v>466</v>
      </c>
      <c r="N56" s="177" t="s">
        <v>467</v>
      </c>
      <c r="O56" s="571"/>
      <c r="P56" s="45">
        <f t="shared" si="6"/>
        <v>367700</v>
      </c>
      <c r="Q56" s="45">
        <f t="shared" si="7"/>
        <v>0</v>
      </c>
      <c r="R56" s="126">
        <f t="shared" si="8"/>
        <v>367700</v>
      </c>
      <c r="S56" s="625" t="s">
        <v>461</v>
      </c>
      <c r="T56" s="574">
        <v>1</v>
      </c>
      <c r="U56" s="575" t="s">
        <v>462</v>
      </c>
      <c r="V56" s="576" t="s">
        <v>464</v>
      </c>
      <c r="W56" s="577">
        <v>70113</v>
      </c>
      <c r="X56" s="172" t="s">
        <v>95</v>
      </c>
      <c r="Y56" s="172" t="s">
        <v>96</v>
      </c>
      <c r="Z56" s="97">
        <v>367700</v>
      </c>
      <c r="AA56" s="312" t="e">
        <f>#REF!*1460</f>
        <v>#REF!</v>
      </c>
      <c r="AB56" s="312" t="e">
        <f t="shared" si="10"/>
        <v>#REF!</v>
      </c>
      <c r="AC56" s="99" t="s">
        <v>97</v>
      </c>
    </row>
    <row r="57" spans="1:29" x14ac:dyDescent="0.25">
      <c r="A57" s="121" t="s">
        <v>305</v>
      </c>
      <c r="B57" s="37"/>
      <c r="C57" s="122">
        <v>41423</v>
      </c>
      <c r="D57" s="123" t="s">
        <v>306</v>
      </c>
      <c r="E57" s="123"/>
      <c r="F57" s="41">
        <v>1</v>
      </c>
      <c r="G57" s="124" t="s">
        <v>307</v>
      </c>
      <c r="H57" s="124" t="s">
        <v>307</v>
      </c>
      <c r="I57" s="121" t="s">
        <v>308</v>
      </c>
      <c r="J57" s="121"/>
      <c r="K57" s="43">
        <v>70130</v>
      </c>
      <c r="L57" s="125" t="s">
        <v>309</v>
      </c>
      <c r="M57" s="44" t="s">
        <v>310</v>
      </c>
      <c r="N57" s="177" t="s">
        <v>311</v>
      </c>
      <c r="O57" s="571"/>
      <c r="P57" s="45">
        <f t="shared" si="6"/>
        <v>807500</v>
      </c>
      <c r="Q57" s="45">
        <f t="shared" si="7"/>
        <v>0</v>
      </c>
      <c r="R57" s="126">
        <f t="shared" si="8"/>
        <v>807500</v>
      </c>
      <c r="S57" s="581" t="s">
        <v>306</v>
      </c>
      <c r="T57" s="571">
        <v>1</v>
      </c>
      <c r="U57" s="582" t="s">
        <v>307</v>
      </c>
      <c r="V57" s="583" t="s">
        <v>308</v>
      </c>
      <c r="W57" s="570">
        <v>70130</v>
      </c>
      <c r="X57" s="43">
        <v>1967216</v>
      </c>
      <c r="Y57" s="43">
        <v>1959141</v>
      </c>
      <c r="Z57" s="34">
        <f t="shared" ref="Z57:Z62" si="11">(X57-Y57)*100</f>
        <v>807500</v>
      </c>
      <c r="AA57" s="129" t="e">
        <f>#REF!*1460</f>
        <v>#REF!</v>
      </c>
      <c r="AB57" s="129" t="e">
        <f t="shared" si="10"/>
        <v>#REF!</v>
      </c>
      <c r="AC57" s="35"/>
    </row>
    <row r="58" spans="1:29" x14ac:dyDescent="0.25">
      <c r="A58" s="325" t="s">
        <v>54</v>
      </c>
      <c r="B58" s="326"/>
      <c r="C58" s="327">
        <v>41424</v>
      </c>
      <c r="D58" s="328" t="s">
        <v>703</v>
      </c>
      <c r="E58" s="328"/>
      <c r="F58" s="330">
        <v>2</v>
      </c>
      <c r="G58" s="331" t="s">
        <v>420</v>
      </c>
      <c r="H58" s="331" t="s">
        <v>421</v>
      </c>
      <c r="I58" s="329" t="s">
        <v>422</v>
      </c>
      <c r="J58" s="329"/>
      <c r="K58" s="332">
        <v>70113</v>
      </c>
      <c r="L58" s="331" t="s">
        <v>423</v>
      </c>
      <c r="M58" s="333" t="s">
        <v>424</v>
      </c>
      <c r="N58" s="642" t="s">
        <v>425</v>
      </c>
      <c r="O58" s="592"/>
      <c r="P58" s="334">
        <f t="shared" si="6"/>
        <v>0</v>
      </c>
      <c r="Q58" s="334">
        <f t="shared" si="7"/>
        <v>0</v>
      </c>
      <c r="R58" s="335">
        <f t="shared" si="8"/>
        <v>0</v>
      </c>
      <c r="S58" s="578" t="s">
        <v>703</v>
      </c>
      <c r="T58" s="571">
        <v>2</v>
      </c>
      <c r="U58" s="579" t="s">
        <v>420</v>
      </c>
      <c r="V58" s="593" t="s">
        <v>422</v>
      </c>
      <c r="W58" s="570">
        <v>70113</v>
      </c>
      <c r="X58" s="43">
        <v>1</v>
      </c>
      <c r="Y58" s="43">
        <v>1</v>
      </c>
      <c r="Z58" s="34">
        <f t="shared" si="11"/>
        <v>0</v>
      </c>
      <c r="AA58" s="48" t="e">
        <f>#REF!*1460</f>
        <v>#REF!</v>
      </c>
      <c r="AB58" s="48" t="e">
        <f t="shared" si="10"/>
        <v>#REF!</v>
      </c>
      <c r="AC58" s="35"/>
    </row>
    <row r="59" spans="1:29" x14ac:dyDescent="0.25">
      <c r="A59" s="325" t="s">
        <v>54</v>
      </c>
      <c r="B59" s="326"/>
      <c r="C59" s="327">
        <v>41424</v>
      </c>
      <c r="D59" s="328" t="s">
        <v>419</v>
      </c>
      <c r="E59" s="328"/>
      <c r="F59" s="330"/>
      <c r="G59" s="331" t="s">
        <v>420</v>
      </c>
      <c r="H59" s="331" t="s">
        <v>421</v>
      </c>
      <c r="I59" s="329" t="s">
        <v>422</v>
      </c>
      <c r="J59" s="329"/>
      <c r="K59" s="332">
        <v>70113</v>
      </c>
      <c r="L59" s="331" t="s">
        <v>423</v>
      </c>
      <c r="M59" s="333" t="s">
        <v>424</v>
      </c>
      <c r="N59" s="642" t="s">
        <v>425</v>
      </c>
      <c r="O59" s="592"/>
      <c r="P59" s="334">
        <f t="shared" si="6"/>
        <v>468900</v>
      </c>
      <c r="Q59" s="334">
        <f t="shared" si="7"/>
        <v>0</v>
      </c>
      <c r="R59" s="335">
        <f t="shared" si="8"/>
        <v>468900</v>
      </c>
      <c r="S59" s="578" t="s">
        <v>419</v>
      </c>
      <c r="T59" s="603"/>
      <c r="U59" s="579" t="s">
        <v>420</v>
      </c>
      <c r="V59" s="593" t="s">
        <v>422</v>
      </c>
      <c r="W59" s="570">
        <v>70113</v>
      </c>
      <c r="X59" s="43">
        <v>51949</v>
      </c>
      <c r="Y59" s="43">
        <v>47260</v>
      </c>
      <c r="Z59" s="34">
        <f t="shared" si="11"/>
        <v>468900</v>
      </c>
      <c r="AA59" s="267" t="e">
        <f>#REF!*1460</f>
        <v>#REF!</v>
      </c>
      <c r="AB59" s="267" t="e">
        <f t="shared" si="10"/>
        <v>#REF!</v>
      </c>
      <c r="AC59" s="35"/>
    </row>
    <row r="60" spans="1:29" x14ac:dyDescent="0.25">
      <c r="A60" s="379" t="s">
        <v>54</v>
      </c>
      <c r="B60" s="380"/>
      <c r="C60" s="479">
        <v>41412</v>
      </c>
      <c r="D60" s="480" t="s">
        <v>622</v>
      </c>
      <c r="E60" s="480"/>
      <c r="F60" s="384">
        <v>2</v>
      </c>
      <c r="G60" s="388" t="s">
        <v>497</v>
      </c>
      <c r="H60" s="385" t="s">
        <v>294</v>
      </c>
      <c r="I60" s="388" t="s">
        <v>623</v>
      </c>
      <c r="J60" s="388"/>
      <c r="K60" s="387">
        <v>70119</v>
      </c>
      <c r="L60" s="388" t="s">
        <v>499</v>
      </c>
      <c r="M60" s="388" t="s">
        <v>500</v>
      </c>
      <c r="N60" s="481" t="s">
        <v>501</v>
      </c>
      <c r="O60" s="614"/>
      <c r="P60" s="389">
        <f t="shared" si="6"/>
        <v>10100</v>
      </c>
      <c r="Q60" s="389">
        <f t="shared" si="7"/>
        <v>0</v>
      </c>
      <c r="R60" s="389">
        <f t="shared" si="8"/>
        <v>10100</v>
      </c>
      <c r="S60" s="570" t="s">
        <v>622</v>
      </c>
      <c r="T60" s="571"/>
      <c r="U60" s="571" t="s">
        <v>497</v>
      </c>
      <c r="V60" s="571" t="s">
        <v>623</v>
      </c>
      <c r="W60" s="570">
        <v>70119</v>
      </c>
      <c r="X60" s="43">
        <v>4677</v>
      </c>
      <c r="Y60" s="43">
        <v>4576</v>
      </c>
      <c r="Z60" s="34">
        <f t="shared" si="11"/>
        <v>10100</v>
      </c>
      <c r="AA60" s="60" t="e">
        <f>#REF!*1460</f>
        <v>#REF!</v>
      </c>
      <c r="AB60" s="60" t="e">
        <f t="shared" si="10"/>
        <v>#REF!</v>
      </c>
      <c r="AC60" s="35"/>
    </row>
    <row r="61" spans="1:29" x14ac:dyDescent="0.25">
      <c r="A61" s="379" t="s">
        <v>54</v>
      </c>
      <c r="B61" s="380"/>
      <c r="C61" s="381">
        <v>41412</v>
      </c>
      <c r="D61" s="382" t="s">
        <v>496</v>
      </c>
      <c r="E61" s="382"/>
      <c r="F61" s="384"/>
      <c r="G61" s="385" t="s">
        <v>497</v>
      </c>
      <c r="H61" s="386" t="s">
        <v>294</v>
      </c>
      <c r="I61" s="383" t="s">
        <v>498</v>
      </c>
      <c r="J61" s="383"/>
      <c r="K61" s="387">
        <v>70119</v>
      </c>
      <c r="L61" s="379" t="s">
        <v>499</v>
      </c>
      <c r="M61" s="388" t="s">
        <v>500</v>
      </c>
      <c r="N61" s="481" t="s">
        <v>501</v>
      </c>
      <c r="O61" s="624"/>
      <c r="P61" s="389">
        <f t="shared" si="6"/>
        <v>315400</v>
      </c>
      <c r="Q61" s="389">
        <f t="shared" si="7"/>
        <v>0</v>
      </c>
      <c r="R61" s="390">
        <f t="shared" si="8"/>
        <v>315400</v>
      </c>
      <c r="S61" s="578" t="s">
        <v>496</v>
      </c>
      <c r="T61" s="571">
        <v>2</v>
      </c>
      <c r="U61" s="579" t="s">
        <v>497</v>
      </c>
      <c r="V61" s="593" t="s">
        <v>498</v>
      </c>
      <c r="W61" s="570">
        <v>70119</v>
      </c>
      <c r="X61" s="43">
        <v>304213</v>
      </c>
      <c r="Y61" s="43">
        <v>301059</v>
      </c>
      <c r="Z61" s="34">
        <f t="shared" si="11"/>
        <v>315400</v>
      </c>
      <c r="AA61" s="48" t="e">
        <f>#REF!*1460</f>
        <v>#REF!</v>
      </c>
      <c r="AB61" s="48" t="e">
        <f t="shared" si="10"/>
        <v>#REF!</v>
      </c>
      <c r="AC61" s="35"/>
    </row>
    <row r="62" spans="1:29" x14ac:dyDescent="0.25">
      <c r="A62" s="747" t="s">
        <v>54</v>
      </c>
      <c r="B62" s="748"/>
      <c r="C62" s="735">
        <v>41410</v>
      </c>
      <c r="D62" s="736" t="s">
        <v>468</v>
      </c>
      <c r="E62" s="737"/>
      <c r="F62" s="738"/>
      <c r="G62" s="739" t="s">
        <v>469</v>
      </c>
      <c r="H62" s="739" t="s">
        <v>470</v>
      </c>
      <c r="I62" s="740" t="s">
        <v>471</v>
      </c>
      <c r="J62" s="740"/>
      <c r="K62" s="741">
        <v>70119</v>
      </c>
      <c r="L62" s="739" t="s">
        <v>472</v>
      </c>
      <c r="M62" s="742" t="s">
        <v>473</v>
      </c>
      <c r="N62" s="743" t="s">
        <v>474</v>
      </c>
      <c r="O62" s="744"/>
      <c r="P62" s="745">
        <f t="shared" si="6"/>
        <v>367100</v>
      </c>
      <c r="Q62" s="745">
        <f t="shared" si="7"/>
        <v>0</v>
      </c>
      <c r="R62" s="746">
        <f t="shared" si="8"/>
        <v>367100</v>
      </c>
      <c r="S62" s="578" t="s">
        <v>468</v>
      </c>
      <c r="T62" s="571">
        <v>1</v>
      </c>
      <c r="U62" s="579" t="s">
        <v>469</v>
      </c>
      <c r="V62" s="587" t="s">
        <v>471</v>
      </c>
      <c r="W62" s="570">
        <v>70119</v>
      </c>
      <c r="X62" s="43">
        <v>916765</v>
      </c>
      <c r="Y62" s="43">
        <v>913094</v>
      </c>
      <c r="Z62" s="34">
        <f t="shared" si="11"/>
        <v>367100</v>
      </c>
      <c r="AA62" s="120" t="e">
        <f>#REF!*1460</f>
        <v>#REF!</v>
      </c>
      <c r="AB62" s="120" t="e">
        <f t="shared" si="10"/>
        <v>#REF!</v>
      </c>
      <c r="AC62" s="35"/>
    </row>
    <row r="63" spans="1:29" x14ac:dyDescent="0.25">
      <c r="A63" s="747" t="s">
        <v>54</v>
      </c>
      <c r="B63" s="748"/>
      <c r="C63" s="735">
        <v>41410</v>
      </c>
      <c r="D63" s="736" t="s">
        <v>845</v>
      </c>
      <c r="E63" s="737"/>
      <c r="F63" s="738">
        <v>2</v>
      </c>
      <c r="G63" s="739" t="s">
        <v>469</v>
      </c>
      <c r="H63" s="739" t="s">
        <v>470</v>
      </c>
      <c r="I63" s="740" t="s">
        <v>846</v>
      </c>
      <c r="J63" s="740"/>
      <c r="K63" s="741">
        <v>70119</v>
      </c>
      <c r="L63" s="739" t="s">
        <v>472</v>
      </c>
      <c r="M63" s="742" t="s">
        <v>473</v>
      </c>
      <c r="N63" s="743" t="s">
        <v>474</v>
      </c>
      <c r="O63" s="744"/>
      <c r="P63" s="745"/>
      <c r="Q63" s="745"/>
      <c r="R63" s="746"/>
      <c r="S63" s="578"/>
      <c r="T63" s="571"/>
      <c r="U63" s="579"/>
      <c r="V63" s="587"/>
      <c r="W63" s="570"/>
      <c r="X63" s="43"/>
      <c r="Y63" s="43"/>
      <c r="Z63" s="34"/>
      <c r="AA63" s="120"/>
      <c r="AB63" s="120"/>
      <c r="AC63" s="35"/>
    </row>
    <row r="64" spans="1:29" x14ac:dyDescent="0.25">
      <c r="A64" s="183" t="s">
        <v>54</v>
      </c>
      <c r="B64" s="184"/>
      <c r="C64" s="185">
        <v>41416</v>
      </c>
      <c r="D64" s="186" t="s">
        <v>656</v>
      </c>
      <c r="E64" s="671" t="s">
        <v>168</v>
      </c>
      <c r="F64" s="187"/>
      <c r="G64" s="188" t="s">
        <v>209</v>
      </c>
      <c r="H64" s="188" t="s">
        <v>122</v>
      </c>
      <c r="I64" s="189" t="s">
        <v>657</v>
      </c>
      <c r="J64" s="189"/>
      <c r="K64" s="190">
        <v>70116</v>
      </c>
      <c r="L64" s="188" t="s">
        <v>842</v>
      </c>
      <c r="M64" s="191" t="s">
        <v>843</v>
      </c>
      <c r="N64" s="640" t="s">
        <v>844</v>
      </c>
      <c r="O64" s="586"/>
      <c r="P64" s="192">
        <f t="shared" ref="P64:P95" si="12">Z64</f>
        <v>0</v>
      </c>
      <c r="Q64" s="192">
        <f t="shared" ref="Q64:Q95" si="13">O64*1460</f>
        <v>0</v>
      </c>
      <c r="R64" s="193">
        <f t="shared" ref="R64:R95" si="14">IF(P64-Q64&gt;=0,P64-Q64,0)</f>
        <v>0</v>
      </c>
      <c r="S64" s="578" t="s">
        <v>656</v>
      </c>
      <c r="T64" s="571"/>
      <c r="U64" s="579" t="s">
        <v>209</v>
      </c>
      <c r="V64" s="587" t="s">
        <v>657</v>
      </c>
      <c r="W64" s="570">
        <v>70116</v>
      </c>
      <c r="X64" s="43">
        <v>538791</v>
      </c>
      <c r="Y64" s="43">
        <v>538791</v>
      </c>
      <c r="Z64" s="34">
        <f t="shared" ref="Z64:Z71" si="15">(X64-Y64)*100</f>
        <v>0</v>
      </c>
      <c r="AA64" s="120" t="e">
        <f>#REF!*1460</f>
        <v>#REF!</v>
      </c>
      <c r="AB64" s="120" t="e">
        <f t="shared" ref="AB64:AB90" si="16">Z64-AA64</f>
        <v>#REF!</v>
      </c>
      <c r="AC64" s="35"/>
    </row>
    <row r="65" spans="1:29" x14ac:dyDescent="0.25">
      <c r="A65" s="183" t="s">
        <v>54</v>
      </c>
      <c r="B65" s="184"/>
      <c r="C65" s="185">
        <v>41416</v>
      </c>
      <c r="D65" s="186" t="s">
        <v>208</v>
      </c>
      <c r="E65" s="671"/>
      <c r="F65" s="187">
        <v>2</v>
      </c>
      <c r="G65" s="188" t="s">
        <v>209</v>
      </c>
      <c r="H65" s="188" t="s">
        <v>122</v>
      </c>
      <c r="I65" s="189" t="s">
        <v>210</v>
      </c>
      <c r="J65" s="189"/>
      <c r="K65" s="190">
        <v>70116</v>
      </c>
      <c r="L65" s="188" t="s">
        <v>842</v>
      </c>
      <c r="M65" s="191" t="s">
        <v>843</v>
      </c>
      <c r="N65" s="640" t="s">
        <v>844</v>
      </c>
      <c r="O65" s="586"/>
      <c r="P65" s="192">
        <f t="shared" si="12"/>
        <v>1839200</v>
      </c>
      <c r="Q65" s="192">
        <f t="shared" si="13"/>
        <v>0</v>
      </c>
      <c r="R65" s="193">
        <f t="shared" si="14"/>
        <v>1839200</v>
      </c>
      <c r="S65" s="578" t="s">
        <v>208</v>
      </c>
      <c r="T65" s="571">
        <v>2</v>
      </c>
      <c r="U65" s="579" t="s">
        <v>209</v>
      </c>
      <c r="V65" s="587" t="s">
        <v>210</v>
      </c>
      <c r="W65" s="570">
        <v>70116</v>
      </c>
      <c r="X65" s="43">
        <v>53879</v>
      </c>
      <c r="Y65" s="43">
        <v>35487</v>
      </c>
      <c r="Z65" s="34">
        <f t="shared" si="15"/>
        <v>1839200</v>
      </c>
      <c r="AA65" s="120" t="e">
        <f>#REF!*1460</f>
        <v>#REF!</v>
      </c>
      <c r="AB65" s="120" t="e">
        <f t="shared" si="16"/>
        <v>#REF!</v>
      </c>
      <c r="AC65" s="35"/>
    </row>
    <row r="66" spans="1:29" x14ac:dyDescent="0.25">
      <c r="A66" s="183" t="s">
        <v>54</v>
      </c>
      <c r="B66" s="184"/>
      <c r="C66" s="185">
        <v>41416</v>
      </c>
      <c r="D66" s="186" t="s">
        <v>658</v>
      </c>
      <c r="E66" s="671"/>
      <c r="F66" s="187"/>
      <c r="G66" s="188" t="s">
        <v>209</v>
      </c>
      <c r="H66" s="188" t="s">
        <v>122</v>
      </c>
      <c r="I66" s="189" t="s">
        <v>210</v>
      </c>
      <c r="J66" s="189"/>
      <c r="K66" s="190">
        <v>70116</v>
      </c>
      <c r="L66" s="188" t="s">
        <v>842</v>
      </c>
      <c r="M66" s="191" t="s">
        <v>843</v>
      </c>
      <c r="N66" s="640" t="s">
        <v>844</v>
      </c>
      <c r="O66" s="586"/>
      <c r="P66" s="192">
        <f t="shared" si="12"/>
        <v>0</v>
      </c>
      <c r="Q66" s="192">
        <f t="shared" si="13"/>
        <v>0</v>
      </c>
      <c r="R66" s="193">
        <f t="shared" si="14"/>
        <v>0</v>
      </c>
      <c r="S66" s="578" t="s">
        <v>658</v>
      </c>
      <c r="T66" s="571"/>
      <c r="U66" s="579" t="s">
        <v>209</v>
      </c>
      <c r="V66" s="587" t="s">
        <v>210</v>
      </c>
      <c r="W66" s="570">
        <v>70116</v>
      </c>
      <c r="X66" s="43">
        <v>2</v>
      </c>
      <c r="Y66" s="43">
        <v>2</v>
      </c>
      <c r="Z66" s="34">
        <f t="shared" si="15"/>
        <v>0</v>
      </c>
      <c r="AA66" s="120" t="e">
        <f>#REF!*1460</f>
        <v>#REF!</v>
      </c>
      <c r="AB66" s="120" t="e">
        <f t="shared" si="16"/>
        <v>#REF!</v>
      </c>
      <c r="AC66" s="35"/>
    </row>
    <row r="67" spans="1:29" x14ac:dyDescent="0.25">
      <c r="A67" s="365" t="s">
        <v>54</v>
      </c>
      <c r="B67" s="366"/>
      <c r="C67" s="367">
        <v>41416</v>
      </c>
      <c r="D67" s="368" t="s">
        <v>552</v>
      </c>
      <c r="E67" s="673"/>
      <c r="F67" s="370">
        <v>2</v>
      </c>
      <c r="G67" s="369" t="s">
        <v>485</v>
      </c>
      <c r="H67" s="371" t="s">
        <v>294</v>
      </c>
      <c r="I67" s="372" t="s">
        <v>486</v>
      </c>
      <c r="J67" s="372"/>
      <c r="K67" s="373">
        <v>70125</v>
      </c>
      <c r="L67" s="365" t="s">
        <v>487</v>
      </c>
      <c r="M67" s="374" t="s">
        <v>488</v>
      </c>
      <c r="N67" s="659" t="s">
        <v>489</v>
      </c>
      <c r="O67" s="622"/>
      <c r="P67" s="375">
        <f t="shared" si="12"/>
        <v>170900</v>
      </c>
      <c r="Q67" s="375">
        <f t="shared" si="13"/>
        <v>0</v>
      </c>
      <c r="R67" s="424">
        <f t="shared" si="14"/>
        <v>170900</v>
      </c>
      <c r="S67" s="578" t="s">
        <v>552</v>
      </c>
      <c r="T67" s="571">
        <v>2</v>
      </c>
      <c r="U67" s="584" t="s">
        <v>485</v>
      </c>
      <c r="V67" s="585" t="s">
        <v>486</v>
      </c>
      <c r="W67" s="570">
        <v>70125</v>
      </c>
      <c r="X67" s="43">
        <v>50332</v>
      </c>
      <c r="Y67" s="43">
        <v>48623</v>
      </c>
      <c r="Z67" s="34">
        <f t="shared" si="15"/>
        <v>170900</v>
      </c>
      <c r="AA67" s="129" t="e">
        <f>#REF!*1460</f>
        <v>#REF!</v>
      </c>
      <c r="AB67" s="129" t="e">
        <f t="shared" si="16"/>
        <v>#REF!</v>
      </c>
      <c r="AC67" s="35"/>
    </row>
    <row r="68" spans="1:29" x14ac:dyDescent="0.25">
      <c r="A68" s="365" t="s">
        <v>54</v>
      </c>
      <c r="B68" s="366"/>
      <c r="C68" s="367">
        <v>41416</v>
      </c>
      <c r="D68" s="368" t="s">
        <v>484</v>
      </c>
      <c r="E68" s="673"/>
      <c r="F68" s="370"/>
      <c r="G68" s="369" t="s">
        <v>485</v>
      </c>
      <c r="H68" s="371" t="s">
        <v>294</v>
      </c>
      <c r="I68" s="372" t="s">
        <v>486</v>
      </c>
      <c r="J68" s="372"/>
      <c r="K68" s="373">
        <v>70125</v>
      </c>
      <c r="L68" s="365" t="s">
        <v>487</v>
      </c>
      <c r="M68" s="374" t="s">
        <v>488</v>
      </c>
      <c r="N68" s="659" t="s">
        <v>489</v>
      </c>
      <c r="O68" s="622"/>
      <c r="P68" s="375">
        <f t="shared" si="12"/>
        <v>321500</v>
      </c>
      <c r="Q68" s="375">
        <f t="shared" si="13"/>
        <v>0</v>
      </c>
      <c r="R68" s="376">
        <f t="shared" si="14"/>
        <v>321500</v>
      </c>
      <c r="S68" s="578" t="s">
        <v>484</v>
      </c>
      <c r="T68" s="571"/>
      <c r="U68" s="584" t="s">
        <v>485</v>
      </c>
      <c r="V68" s="585" t="s">
        <v>486</v>
      </c>
      <c r="W68" s="570">
        <v>70125</v>
      </c>
      <c r="X68" s="377">
        <v>20088</v>
      </c>
      <c r="Y68" s="377">
        <v>16873</v>
      </c>
      <c r="Z68" s="34">
        <f t="shared" si="15"/>
        <v>321500</v>
      </c>
      <c r="AA68" s="378" t="e">
        <f>#REF!*1460</f>
        <v>#REF!</v>
      </c>
      <c r="AB68" s="378" t="e">
        <f t="shared" si="16"/>
        <v>#REF!</v>
      </c>
      <c r="AC68" s="35"/>
    </row>
    <row r="69" spans="1:29" x14ac:dyDescent="0.25">
      <c r="A69" s="414" t="s">
        <v>54</v>
      </c>
      <c r="B69" s="415"/>
      <c r="C69" s="416">
        <v>41429</v>
      </c>
      <c r="D69" s="417" t="s">
        <v>541</v>
      </c>
      <c r="E69" s="417"/>
      <c r="F69" s="418">
        <v>3</v>
      </c>
      <c r="G69" s="419" t="s">
        <v>542</v>
      </c>
      <c r="H69" s="419" t="s">
        <v>108</v>
      </c>
      <c r="I69" s="419" t="s">
        <v>543</v>
      </c>
      <c r="J69" s="419"/>
      <c r="K69" s="420">
        <v>70118</v>
      </c>
      <c r="L69" s="419" t="s">
        <v>544</v>
      </c>
      <c r="M69" s="421" t="s">
        <v>545</v>
      </c>
      <c r="N69" s="656" t="s">
        <v>546</v>
      </c>
      <c r="O69" s="618"/>
      <c r="P69" s="422">
        <f t="shared" si="12"/>
        <v>219200</v>
      </c>
      <c r="Q69" s="422">
        <f t="shared" si="13"/>
        <v>0</v>
      </c>
      <c r="R69" s="422">
        <f t="shared" si="14"/>
        <v>219200</v>
      </c>
      <c r="S69" s="570" t="s">
        <v>541</v>
      </c>
      <c r="T69" s="571">
        <v>1</v>
      </c>
      <c r="U69" s="579" t="s">
        <v>542</v>
      </c>
      <c r="V69" s="579" t="s">
        <v>543</v>
      </c>
      <c r="W69" s="570">
        <v>70118</v>
      </c>
      <c r="X69" s="43">
        <v>83532</v>
      </c>
      <c r="Y69" s="43">
        <v>81340</v>
      </c>
      <c r="Z69" s="34">
        <f t="shared" si="15"/>
        <v>219200</v>
      </c>
      <c r="AA69" s="60" t="e">
        <f>#REF!*1460</f>
        <v>#REF!</v>
      </c>
      <c r="AB69" s="60" t="e">
        <f t="shared" si="16"/>
        <v>#REF!</v>
      </c>
      <c r="AC69" s="35"/>
    </row>
    <row r="70" spans="1:29" x14ac:dyDescent="0.25">
      <c r="A70" s="414" t="s">
        <v>54</v>
      </c>
      <c r="B70" s="449"/>
      <c r="C70" s="416">
        <v>41429</v>
      </c>
      <c r="D70" s="450" t="s">
        <v>576</v>
      </c>
      <c r="E70" s="450"/>
      <c r="F70" s="418"/>
      <c r="G70" s="419" t="s">
        <v>542</v>
      </c>
      <c r="H70" s="419" t="s">
        <v>108</v>
      </c>
      <c r="I70" s="419" t="s">
        <v>543</v>
      </c>
      <c r="J70" s="419"/>
      <c r="K70" s="420">
        <v>70118</v>
      </c>
      <c r="L70" s="419" t="s">
        <v>544</v>
      </c>
      <c r="M70" s="421" t="s">
        <v>545</v>
      </c>
      <c r="N70" s="656" t="s">
        <v>546</v>
      </c>
      <c r="O70" s="618"/>
      <c r="P70" s="422">
        <f t="shared" si="12"/>
        <v>51000</v>
      </c>
      <c r="Q70" s="422">
        <f t="shared" si="13"/>
        <v>0</v>
      </c>
      <c r="R70" s="451">
        <f t="shared" si="14"/>
        <v>51000</v>
      </c>
      <c r="S70" s="578" t="s">
        <v>576</v>
      </c>
      <c r="T70" s="571"/>
      <c r="U70" s="579" t="s">
        <v>542</v>
      </c>
      <c r="V70" s="579" t="s">
        <v>543</v>
      </c>
      <c r="W70" s="570">
        <v>70118</v>
      </c>
      <c r="X70" s="43">
        <v>32663</v>
      </c>
      <c r="Y70" s="43">
        <v>32153</v>
      </c>
      <c r="Z70" s="34">
        <f t="shared" si="15"/>
        <v>51000</v>
      </c>
      <c r="AA70" s="120" t="e">
        <f>#REF!*1460</f>
        <v>#REF!</v>
      </c>
      <c r="AB70" s="120" t="e">
        <f t="shared" si="16"/>
        <v>#REF!</v>
      </c>
      <c r="AC70" s="35"/>
    </row>
    <row r="71" spans="1:29" x14ac:dyDescent="0.25">
      <c r="A71" s="414" t="s">
        <v>54</v>
      </c>
      <c r="B71" s="415"/>
      <c r="C71" s="416">
        <v>41429</v>
      </c>
      <c r="D71" s="417" t="s">
        <v>578</v>
      </c>
      <c r="E71" s="417"/>
      <c r="F71" s="418"/>
      <c r="G71" s="419" t="s">
        <v>542</v>
      </c>
      <c r="H71" s="419" t="s">
        <v>108</v>
      </c>
      <c r="I71" s="419" t="s">
        <v>543</v>
      </c>
      <c r="J71" s="419"/>
      <c r="K71" s="420">
        <v>70118</v>
      </c>
      <c r="L71" s="419" t="s">
        <v>544</v>
      </c>
      <c r="M71" s="421" t="s">
        <v>545</v>
      </c>
      <c r="N71" s="656" t="s">
        <v>546</v>
      </c>
      <c r="O71" s="618"/>
      <c r="P71" s="422">
        <f t="shared" si="12"/>
        <v>43600</v>
      </c>
      <c r="Q71" s="422">
        <f t="shared" si="13"/>
        <v>0</v>
      </c>
      <c r="R71" s="422">
        <f t="shared" si="14"/>
        <v>43600</v>
      </c>
      <c r="S71" s="570" t="s">
        <v>578</v>
      </c>
      <c r="T71" s="571"/>
      <c r="U71" s="579" t="s">
        <v>542</v>
      </c>
      <c r="V71" s="579" t="s">
        <v>543</v>
      </c>
      <c r="W71" s="570">
        <v>70118</v>
      </c>
      <c r="X71" s="43">
        <v>88177</v>
      </c>
      <c r="Y71" s="43">
        <v>87741</v>
      </c>
      <c r="Z71" s="34">
        <f t="shared" si="15"/>
        <v>43600</v>
      </c>
      <c r="AA71" s="60" t="e">
        <f>#REF!*1460</f>
        <v>#REF!</v>
      </c>
      <c r="AB71" s="60" t="e">
        <f t="shared" si="16"/>
        <v>#REF!</v>
      </c>
      <c r="AC71" s="35"/>
    </row>
    <row r="72" spans="1:29" x14ac:dyDescent="0.25">
      <c r="A72" s="131" t="s">
        <v>54</v>
      </c>
      <c r="B72" s="531"/>
      <c r="C72" s="133">
        <v>41410</v>
      </c>
      <c r="D72" s="134" t="s">
        <v>807</v>
      </c>
      <c r="E72" s="677"/>
      <c r="F72" s="135"/>
      <c r="G72" s="532" t="s">
        <v>784</v>
      </c>
      <c r="H72" s="532" t="s">
        <v>108</v>
      </c>
      <c r="I72" s="532" t="s">
        <v>785</v>
      </c>
      <c r="J72" s="532"/>
      <c r="K72" s="533">
        <v>70122</v>
      </c>
      <c r="L72" s="136" t="s">
        <v>783</v>
      </c>
      <c r="M72" s="136" t="s">
        <v>786</v>
      </c>
      <c r="N72" s="534" t="s">
        <v>787</v>
      </c>
      <c r="O72" s="632"/>
      <c r="P72" s="138">
        <f t="shared" si="12"/>
        <v>0</v>
      </c>
      <c r="Q72" s="138">
        <f t="shared" si="13"/>
        <v>0</v>
      </c>
      <c r="R72" s="535">
        <f t="shared" si="14"/>
        <v>0</v>
      </c>
      <c r="S72" s="570" t="s">
        <v>139</v>
      </c>
      <c r="T72" s="571"/>
      <c r="U72" s="579" t="s">
        <v>784</v>
      </c>
      <c r="V72" s="579" t="s">
        <v>785</v>
      </c>
      <c r="W72" s="570">
        <v>70122</v>
      </c>
      <c r="X72" s="530" t="s">
        <v>779</v>
      </c>
      <c r="Y72" s="530" t="s">
        <v>779</v>
      </c>
      <c r="Z72" s="34"/>
      <c r="AA72" s="120" t="e">
        <f>#REF!*1460</f>
        <v>#REF!</v>
      </c>
      <c r="AB72" s="120" t="e">
        <f t="shared" si="16"/>
        <v>#REF!</v>
      </c>
      <c r="AC72" s="35"/>
    </row>
    <row r="73" spans="1:29" x14ac:dyDescent="0.25">
      <c r="A73" s="232" t="s">
        <v>54</v>
      </c>
      <c r="B73" s="233"/>
      <c r="C73" s="234"/>
      <c r="D73" s="235" t="s">
        <v>285</v>
      </c>
      <c r="E73" s="235"/>
      <c r="F73" s="236">
        <v>2</v>
      </c>
      <c r="G73" s="237" t="s">
        <v>286</v>
      </c>
      <c r="H73" s="238" t="s">
        <v>108</v>
      </c>
      <c r="I73" s="239" t="s">
        <v>287</v>
      </c>
      <c r="J73" s="239"/>
      <c r="K73" s="240">
        <v>70113</v>
      </c>
      <c r="L73" s="238" t="s">
        <v>288</v>
      </c>
      <c r="M73" s="241" t="s">
        <v>289</v>
      </c>
      <c r="N73" s="655" t="s">
        <v>290</v>
      </c>
      <c r="O73" s="617"/>
      <c r="P73" s="242">
        <f t="shared" si="12"/>
        <v>867000</v>
      </c>
      <c r="Q73" s="242">
        <f t="shared" si="13"/>
        <v>0</v>
      </c>
      <c r="R73" s="243">
        <f t="shared" si="14"/>
        <v>867000</v>
      </c>
      <c r="S73" s="578" t="s">
        <v>285</v>
      </c>
      <c r="T73" s="571">
        <v>2</v>
      </c>
      <c r="U73" s="579" t="s">
        <v>286</v>
      </c>
      <c r="V73" s="593" t="s">
        <v>291</v>
      </c>
      <c r="W73" s="570">
        <v>70113</v>
      </c>
      <c r="X73" s="43">
        <v>8671</v>
      </c>
      <c r="Y73" s="43">
        <v>1</v>
      </c>
      <c r="Z73" s="34">
        <f>(X73-Y73)*100</f>
        <v>867000</v>
      </c>
      <c r="AA73" s="48" t="e">
        <f>#REF!*1460</f>
        <v>#REF!</v>
      </c>
      <c r="AB73" s="48" t="e">
        <f t="shared" si="16"/>
        <v>#REF!</v>
      </c>
      <c r="AC73" s="35"/>
    </row>
    <row r="74" spans="1:29" x14ac:dyDescent="0.25">
      <c r="A74" s="232" t="s">
        <v>54</v>
      </c>
      <c r="B74" s="233"/>
      <c r="C74" s="234"/>
      <c r="D74" s="235" t="s">
        <v>581</v>
      </c>
      <c r="E74" s="235"/>
      <c r="F74" s="236"/>
      <c r="G74" s="237" t="s">
        <v>286</v>
      </c>
      <c r="H74" s="238" t="s">
        <v>108</v>
      </c>
      <c r="I74" s="239" t="s">
        <v>287</v>
      </c>
      <c r="J74" s="239"/>
      <c r="K74" s="240">
        <v>70113</v>
      </c>
      <c r="L74" s="238" t="s">
        <v>288</v>
      </c>
      <c r="M74" s="241" t="s">
        <v>289</v>
      </c>
      <c r="N74" s="655" t="s">
        <v>290</v>
      </c>
      <c r="O74" s="617"/>
      <c r="P74" s="242">
        <f t="shared" si="12"/>
        <v>36000</v>
      </c>
      <c r="Q74" s="242">
        <f t="shared" si="13"/>
        <v>0</v>
      </c>
      <c r="R74" s="243">
        <f t="shared" si="14"/>
        <v>36000</v>
      </c>
      <c r="S74" s="578" t="s">
        <v>581</v>
      </c>
      <c r="T74" s="571"/>
      <c r="U74" s="579" t="s">
        <v>286</v>
      </c>
      <c r="V74" s="593" t="s">
        <v>291</v>
      </c>
      <c r="W74" s="570">
        <v>70113</v>
      </c>
      <c r="X74" s="43">
        <v>450</v>
      </c>
      <c r="Y74" s="43">
        <v>90</v>
      </c>
      <c r="Z74" s="34">
        <f>(X74-Y74)*100</f>
        <v>36000</v>
      </c>
      <c r="AA74" s="48" t="e">
        <f>#REF!*1460</f>
        <v>#REF!</v>
      </c>
      <c r="AB74" s="48" t="e">
        <f t="shared" si="16"/>
        <v>#REF!</v>
      </c>
      <c r="AC74" s="35"/>
    </row>
    <row r="75" spans="1:29" x14ac:dyDescent="0.25">
      <c r="A75" s="208" t="s">
        <v>54</v>
      </c>
      <c r="B75" s="209"/>
      <c r="C75" s="210">
        <v>41422</v>
      </c>
      <c r="D75" s="211" t="s">
        <v>231</v>
      </c>
      <c r="E75" s="672"/>
      <c r="F75" s="212"/>
      <c r="G75" s="213" t="s">
        <v>232</v>
      </c>
      <c r="H75" s="213" t="s">
        <v>108</v>
      </c>
      <c r="I75" s="213" t="s">
        <v>233</v>
      </c>
      <c r="J75" s="213"/>
      <c r="K75" s="214">
        <v>70113</v>
      </c>
      <c r="L75" s="208" t="s">
        <v>234</v>
      </c>
      <c r="M75" s="215" t="s">
        <v>235</v>
      </c>
      <c r="N75" s="658" t="s">
        <v>236</v>
      </c>
      <c r="O75" s="620"/>
      <c r="P75" s="216">
        <f t="shared" si="12"/>
        <v>1621500</v>
      </c>
      <c r="Q75" s="216">
        <f t="shared" si="13"/>
        <v>0</v>
      </c>
      <c r="R75" s="217">
        <f t="shared" si="14"/>
        <v>1621500</v>
      </c>
      <c r="S75" s="578" t="s">
        <v>231</v>
      </c>
      <c r="T75" s="571"/>
      <c r="U75" s="579" t="s">
        <v>232</v>
      </c>
      <c r="V75" s="579" t="s">
        <v>233</v>
      </c>
      <c r="W75" s="570">
        <v>70113</v>
      </c>
      <c r="X75" s="43">
        <v>66729</v>
      </c>
      <c r="Y75" s="43">
        <v>50514</v>
      </c>
      <c r="Z75" s="34">
        <f>(X75-Y75)*100</f>
        <v>1621500</v>
      </c>
      <c r="AA75" s="120" t="e">
        <f>#REF!*1460</f>
        <v>#REF!</v>
      </c>
      <c r="AB75" s="120" t="e">
        <f t="shared" si="16"/>
        <v>#REF!</v>
      </c>
      <c r="AC75" s="35"/>
    </row>
    <row r="76" spans="1:29" x14ac:dyDescent="0.25">
      <c r="A76" s="208" t="s">
        <v>54</v>
      </c>
      <c r="B76" s="209"/>
      <c r="C76" s="210">
        <v>41422</v>
      </c>
      <c r="D76" s="211" t="s">
        <v>547</v>
      </c>
      <c r="E76" s="672"/>
      <c r="F76" s="212"/>
      <c r="G76" s="213" t="s">
        <v>232</v>
      </c>
      <c r="H76" s="213" t="s">
        <v>108</v>
      </c>
      <c r="I76" s="213" t="s">
        <v>548</v>
      </c>
      <c r="J76" s="213"/>
      <c r="K76" s="214">
        <v>70113</v>
      </c>
      <c r="L76" s="208" t="s">
        <v>234</v>
      </c>
      <c r="M76" s="215" t="s">
        <v>235</v>
      </c>
      <c r="N76" s="658" t="s">
        <v>236</v>
      </c>
      <c r="O76" s="620"/>
      <c r="P76" s="216">
        <f t="shared" si="12"/>
        <v>180100</v>
      </c>
      <c r="Q76" s="216">
        <f t="shared" si="13"/>
        <v>0</v>
      </c>
      <c r="R76" s="217">
        <f t="shared" si="14"/>
        <v>180100</v>
      </c>
      <c r="S76" s="578" t="s">
        <v>547</v>
      </c>
      <c r="T76" s="571"/>
      <c r="U76" s="579" t="s">
        <v>232</v>
      </c>
      <c r="V76" s="579" t="s">
        <v>548</v>
      </c>
      <c r="W76" s="570">
        <v>70113</v>
      </c>
      <c r="X76" s="43">
        <v>2622</v>
      </c>
      <c r="Y76" s="43">
        <v>821</v>
      </c>
      <c r="Z76" s="34">
        <f>(X76-Y76)*100</f>
        <v>180100</v>
      </c>
      <c r="AA76" s="120" t="e">
        <f>#REF!*1460</f>
        <v>#REF!</v>
      </c>
      <c r="AB76" s="120" t="e">
        <f t="shared" si="16"/>
        <v>#REF!</v>
      </c>
      <c r="AC76" s="35"/>
    </row>
    <row r="77" spans="1:29" x14ac:dyDescent="0.25">
      <c r="A77" s="208" t="s">
        <v>54</v>
      </c>
      <c r="B77" s="209"/>
      <c r="C77" s="210">
        <v>41422</v>
      </c>
      <c r="D77" s="211" t="s">
        <v>574</v>
      </c>
      <c r="E77" s="672"/>
      <c r="F77" s="212">
        <v>5</v>
      </c>
      <c r="G77" s="213" t="s">
        <v>232</v>
      </c>
      <c r="H77" s="213" t="s">
        <v>108</v>
      </c>
      <c r="I77" s="213" t="s">
        <v>509</v>
      </c>
      <c r="J77" s="213"/>
      <c r="K77" s="214">
        <v>70113</v>
      </c>
      <c r="L77" s="208" t="s">
        <v>234</v>
      </c>
      <c r="M77" s="215" t="s">
        <v>235</v>
      </c>
      <c r="N77" s="658" t="s">
        <v>236</v>
      </c>
      <c r="O77" s="620"/>
      <c r="P77" s="216">
        <f t="shared" si="12"/>
        <v>55400</v>
      </c>
      <c r="Q77" s="216">
        <f t="shared" si="13"/>
        <v>0</v>
      </c>
      <c r="R77" s="217">
        <f t="shared" si="14"/>
        <v>55400</v>
      </c>
      <c r="S77" s="573" t="s">
        <v>574</v>
      </c>
      <c r="T77" s="574">
        <v>5</v>
      </c>
      <c r="U77" s="611" t="s">
        <v>232</v>
      </c>
      <c r="V77" s="611" t="s">
        <v>509</v>
      </c>
      <c r="W77" s="577">
        <v>70113</v>
      </c>
      <c r="X77" s="172" t="s">
        <v>95</v>
      </c>
      <c r="Y77" s="172" t="s">
        <v>96</v>
      </c>
      <c r="Z77" s="97">
        <v>55400</v>
      </c>
      <c r="AA77" s="98" t="e">
        <f>#REF!*1460</f>
        <v>#REF!</v>
      </c>
      <c r="AB77" s="98" t="e">
        <f t="shared" si="16"/>
        <v>#REF!</v>
      </c>
      <c r="AC77" s="99" t="s">
        <v>97</v>
      </c>
    </row>
    <row r="78" spans="1:29" x14ac:dyDescent="0.25">
      <c r="A78" s="208" t="s">
        <v>54</v>
      </c>
      <c r="B78" s="209"/>
      <c r="C78" s="210">
        <v>41422</v>
      </c>
      <c r="D78" s="211" t="s">
        <v>508</v>
      </c>
      <c r="E78" s="672"/>
      <c r="F78" s="212"/>
      <c r="G78" s="213" t="s">
        <v>232</v>
      </c>
      <c r="H78" s="213" t="s">
        <v>108</v>
      </c>
      <c r="I78" s="213" t="s">
        <v>509</v>
      </c>
      <c r="J78" s="213"/>
      <c r="K78" s="214">
        <v>70113</v>
      </c>
      <c r="L78" s="208" t="s">
        <v>234</v>
      </c>
      <c r="M78" s="215" t="s">
        <v>235</v>
      </c>
      <c r="N78" s="658" t="s">
        <v>236</v>
      </c>
      <c r="O78" s="620"/>
      <c r="P78" s="216">
        <f t="shared" si="12"/>
        <v>256900</v>
      </c>
      <c r="Q78" s="216">
        <f t="shared" si="13"/>
        <v>0</v>
      </c>
      <c r="R78" s="217">
        <f t="shared" si="14"/>
        <v>256900</v>
      </c>
      <c r="S78" s="578" t="s">
        <v>508</v>
      </c>
      <c r="T78" s="571"/>
      <c r="U78" s="579" t="s">
        <v>232</v>
      </c>
      <c r="V78" s="579" t="s">
        <v>509</v>
      </c>
      <c r="W78" s="570">
        <v>70113</v>
      </c>
      <c r="X78" s="43">
        <v>159090</v>
      </c>
      <c r="Y78" s="43">
        <v>156521</v>
      </c>
      <c r="Z78" s="34">
        <f>(X78-Y78)*100</f>
        <v>256900</v>
      </c>
      <c r="AA78" s="120" t="e">
        <f>#REF!*1460</f>
        <v>#REF!</v>
      </c>
      <c r="AB78" s="120" t="e">
        <f t="shared" si="16"/>
        <v>#REF!</v>
      </c>
      <c r="AC78" s="35"/>
    </row>
    <row r="79" spans="1:29" x14ac:dyDescent="0.25">
      <c r="A79" s="208" t="s">
        <v>54</v>
      </c>
      <c r="B79" s="209"/>
      <c r="C79" s="210">
        <v>41422</v>
      </c>
      <c r="D79" s="211" t="s">
        <v>550</v>
      </c>
      <c r="E79" s="672"/>
      <c r="F79" s="212"/>
      <c r="G79" s="213" t="s">
        <v>232</v>
      </c>
      <c r="H79" s="213" t="s">
        <v>108</v>
      </c>
      <c r="I79" s="213" t="s">
        <v>509</v>
      </c>
      <c r="J79" s="213"/>
      <c r="K79" s="214">
        <v>70113</v>
      </c>
      <c r="L79" s="208" t="s">
        <v>234</v>
      </c>
      <c r="M79" s="215" t="s">
        <v>235</v>
      </c>
      <c r="N79" s="658" t="s">
        <v>236</v>
      </c>
      <c r="O79" s="620"/>
      <c r="P79" s="216">
        <f t="shared" si="12"/>
        <v>176200</v>
      </c>
      <c r="Q79" s="216">
        <f t="shared" si="13"/>
        <v>0</v>
      </c>
      <c r="R79" s="217">
        <f t="shared" si="14"/>
        <v>176200</v>
      </c>
      <c r="S79" s="578" t="s">
        <v>550</v>
      </c>
      <c r="T79" s="571"/>
      <c r="U79" s="579" t="s">
        <v>232</v>
      </c>
      <c r="V79" s="579" t="s">
        <v>509</v>
      </c>
      <c r="W79" s="570">
        <v>70113</v>
      </c>
      <c r="X79" s="43">
        <v>98760</v>
      </c>
      <c r="Y79" s="43">
        <v>96998</v>
      </c>
      <c r="Z79" s="34">
        <f>(X79-Y79)*100</f>
        <v>176200</v>
      </c>
      <c r="AA79" s="120" t="e">
        <f>#REF!*1460</f>
        <v>#REF!</v>
      </c>
      <c r="AB79" s="120" t="e">
        <f t="shared" si="16"/>
        <v>#REF!</v>
      </c>
      <c r="AC79" s="35"/>
    </row>
    <row r="80" spans="1:29" ht="26.25" x14ac:dyDescent="0.25">
      <c r="A80" s="109" t="s">
        <v>54</v>
      </c>
      <c r="B80" s="110"/>
      <c r="C80" s="111">
        <v>41407</v>
      </c>
      <c r="D80" s="112" t="s">
        <v>105</v>
      </c>
      <c r="E80" s="669" t="s">
        <v>106</v>
      </c>
      <c r="F80" s="113">
        <v>2</v>
      </c>
      <c r="G80" s="114" t="s">
        <v>107</v>
      </c>
      <c r="H80" s="114" t="s">
        <v>108</v>
      </c>
      <c r="I80" s="114" t="s">
        <v>109</v>
      </c>
      <c r="J80" s="114"/>
      <c r="K80" s="115">
        <v>70126</v>
      </c>
      <c r="L80" s="116" t="s">
        <v>110</v>
      </c>
      <c r="M80" s="117" t="s">
        <v>111</v>
      </c>
      <c r="N80" s="654" t="s">
        <v>112</v>
      </c>
      <c r="O80" s="616"/>
      <c r="P80" s="118">
        <f t="shared" si="12"/>
        <v>4516500</v>
      </c>
      <c r="Q80" s="118">
        <f t="shared" si="13"/>
        <v>0</v>
      </c>
      <c r="R80" s="119">
        <f t="shared" si="14"/>
        <v>4516500</v>
      </c>
      <c r="S80" s="578" t="s">
        <v>105</v>
      </c>
      <c r="T80" s="571" t="s">
        <v>71</v>
      </c>
      <c r="U80" s="579" t="s">
        <v>107</v>
      </c>
      <c r="V80" s="579" t="s">
        <v>109</v>
      </c>
      <c r="W80" s="570">
        <v>70126</v>
      </c>
      <c r="X80" s="43">
        <v>320491</v>
      </c>
      <c r="Y80" s="43">
        <v>275326</v>
      </c>
      <c r="Z80" s="34">
        <f>(X80-Y80)*100</f>
        <v>4516500</v>
      </c>
      <c r="AA80" s="120" t="e">
        <f>#REF!*1460</f>
        <v>#REF!</v>
      </c>
      <c r="AB80" s="120" t="e">
        <f t="shared" si="16"/>
        <v>#REF!</v>
      </c>
      <c r="AC80" s="35"/>
    </row>
    <row r="81" spans="1:29" ht="26.25" x14ac:dyDescent="0.25">
      <c r="A81" s="109" t="s">
        <v>54</v>
      </c>
      <c r="B81" s="110"/>
      <c r="C81" s="111">
        <v>41407</v>
      </c>
      <c r="D81" s="112" t="s">
        <v>612</v>
      </c>
      <c r="E81" s="669" t="s">
        <v>613</v>
      </c>
      <c r="F81" s="113"/>
      <c r="G81" s="114" t="s">
        <v>107</v>
      </c>
      <c r="H81" s="114" t="s">
        <v>108</v>
      </c>
      <c r="I81" s="114" t="s">
        <v>109</v>
      </c>
      <c r="J81" s="114"/>
      <c r="K81" s="115">
        <v>70126</v>
      </c>
      <c r="L81" s="116" t="s">
        <v>110</v>
      </c>
      <c r="M81" s="117" t="s">
        <v>111</v>
      </c>
      <c r="N81" s="654" t="s">
        <v>202</v>
      </c>
      <c r="O81" s="616"/>
      <c r="P81" s="118">
        <f t="shared" si="12"/>
        <v>17100</v>
      </c>
      <c r="Q81" s="118">
        <f t="shared" si="13"/>
        <v>0</v>
      </c>
      <c r="R81" s="119">
        <f t="shared" si="14"/>
        <v>17100</v>
      </c>
      <c r="S81" s="578" t="s">
        <v>612</v>
      </c>
      <c r="T81" s="571">
        <v>1</v>
      </c>
      <c r="U81" s="579" t="s">
        <v>107</v>
      </c>
      <c r="V81" s="579" t="s">
        <v>109</v>
      </c>
      <c r="W81" s="570">
        <v>70126</v>
      </c>
      <c r="X81" s="43">
        <v>196</v>
      </c>
      <c r="Y81" s="43">
        <v>25</v>
      </c>
      <c r="Z81" s="34">
        <f>(X81-Y81)*100</f>
        <v>17100</v>
      </c>
      <c r="AA81" s="120" t="e">
        <f>#REF!*1460</f>
        <v>#REF!</v>
      </c>
      <c r="AB81" s="120" t="e">
        <f t="shared" si="16"/>
        <v>#REF!</v>
      </c>
      <c r="AC81" s="35"/>
    </row>
    <row r="82" spans="1:29" x14ac:dyDescent="0.25">
      <c r="A82" s="36" t="s">
        <v>54</v>
      </c>
      <c r="B82" s="37"/>
      <c r="C82" s="38">
        <v>41418</v>
      </c>
      <c r="D82" s="39" t="s">
        <v>197</v>
      </c>
      <c r="E82" s="360"/>
      <c r="F82" s="41">
        <v>1</v>
      </c>
      <c r="G82" s="42" t="s">
        <v>198</v>
      </c>
      <c r="H82" s="42" t="s">
        <v>108</v>
      </c>
      <c r="I82" s="40" t="s">
        <v>199</v>
      </c>
      <c r="J82" s="40"/>
      <c r="K82" s="179">
        <v>70116</v>
      </c>
      <c r="L82" s="180" t="s">
        <v>200</v>
      </c>
      <c r="M82" s="181" t="s">
        <v>201</v>
      </c>
      <c r="N82" s="177" t="s">
        <v>202</v>
      </c>
      <c r="O82" s="571"/>
      <c r="P82" s="182">
        <f t="shared" si="12"/>
        <v>2031400</v>
      </c>
      <c r="Q82" s="182">
        <f t="shared" si="13"/>
        <v>0</v>
      </c>
      <c r="R82" s="46">
        <f t="shared" si="14"/>
        <v>2031400</v>
      </c>
      <c r="S82" s="578" t="s">
        <v>197</v>
      </c>
      <c r="T82" s="571">
        <v>1</v>
      </c>
      <c r="U82" s="579" t="s">
        <v>198</v>
      </c>
      <c r="V82" s="593" t="s">
        <v>199</v>
      </c>
      <c r="W82" s="588">
        <v>70116</v>
      </c>
      <c r="X82" s="43">
        <v>561747</v>
      </c>
      <c r="Y82" s="43">
        <v>541433</v>
      </c>
      <c r="Z82" s="34">
        <f>(X82-Y82)*100</f>
        <v>2031400</v>
      </c>
      <c r="AA82" s="48" t="e">
        <f>#REF!*1460</f>
        <v>#REF!</v>
      </c>
      <c r="AB82" s="48" t="e">
        <f t="shared" si="16"/>
        <v>#REF!</v>
      </c>
      <c r="AC82" s="35"/>
    </row>
    <row r="83" spans="1:29" ht="26.25" x14ac:dyDescent="0.25">
      <c r="A83" s="536" t="s">
        <v>54</v>
      </c>
      <c r="B83" s="537"/>
      <c r="C83" s="538">
        <v>41411</v>
      </c>
      <c r="D83" s="539" t="s">
        <v>790</v>
      </c>
      <c r="E83" s="676"/>
      <c r="F83" s="540">
        <v>1</v>
      </c>
      <c r="G83" s="541" t="s">
        <v>791</v>
      </c>
      <c r="H83" s="541" t="s">
        <v>108</v>
      </c>
      <c r="I83" s="542" t="s">
        <v>792</v>
      </c>
      <c r="J83" s="542"/>
      <c r="K83" s="543">
        <v>70117</v>
      </c>
      <c r="L83" s="544" t="s">
        <v>793</v>
      </c>
      <c r="M83" s="545" t="s">
        <v>794</v>
      </c>
      <c r="N83" s="665" t="s">
        <v>799</v>
      </c>
      <c r="O83" s="637"/>
      <c r="P83" s="546">
        <f t="shared" si="12"/>
        <v>0</v>
      </c>
      <c r="Q83" s="546">
        <f t="shared" si="13"/>
        <v>0</v>
      </c>
      <c r="R83" s="547">
        <f t="shared" si="14"/>
        <v>0</v>
      </c>
      <c r="S83" s="578" t="s">
        <v>790</v>
      </c>
      <c r="T83" s="571">
        <v>1</v>
      </c>
      <c r="U83" s="579" t="s">
        <v>791</v>
      </c>
      <c r="V83" s="593" t="s">
        <v>792</v>
      </c>
      <c r="W83" s="588">
        <v>70117</v>
      </c>
      <c r="X83" s="548" t="s">
        <v>795</v>
      </c>
      <c r="Y83" s="548" t="s">
        <v>795</v>
      </c>
      <c r="Z83" s="34"/>
      <c r="AA83" s="48" t="e">
        <f>#REF!*1460</f>
        <v>#REF!</v>
      </c>
      <c r="AB83" s="48" t="e">
        <f t="shared" si="16"/>
        <v>#REF!</v>
      </c>
      <c r="AC83" s="49"/>
    </row>
    <row r="84" spans="1:29" x14ac:dyDescent="0.25">
      <c r="A84" s="536" t="s">
        <v>54</v>
      </c>
      <c r="B84" s="537"/>
      <c r="C84" s="538">
        <v>41411</v>
      </c>
      <c r="D84" s="539" t="s">
        <v>790</v>
      </c>
      <c r="E84" s="676"/>
      <c r="F84" s="540"/>
      <c r="G84" s="541" t="s">
        <v>796</v>
      </c>
      <c r="H84" s="541" t="s">
        <v>108</v>
      </c>
      <c r="I84" s="542" t="s">
        <v>792</v>
      </c>
      <c r="J84" s="542"/>
      <c r="K84" s="543">
        <v>70117</v>
      </c>
      <c r="L84" s="544" t="s">
        <v>797</v>
      </c>
      <c r="M84" s="545" t="s">
        <v>798</v>
      </c>
      <c r="N84" s="665" t="s">
        <v>799</v>
      </c>
      <c r="O84" s="637"/>
      <c r="P84" s="546">
        <f t="shared" si="12"/>
        <v>0</v>
      </c>
      <c r="Q84" s="546">
        <f t="shared" si="13"/>
        <v>0</v>
      </c>
      <c r="R84" s="547">
        <f t="shared" si="14"/>
        <v>0</v>
      </c>
      <c r="S84" s="578" t="s">
        <v>790</v>
      </c>
      <c r="T84" s="571"/>
      <c r="U84" s="579" t="s">
        <v>796</v>
      </c>
      <c r="V84" s="593" t="s">
        <v>792</v>
      </c>
      <c r="W84" s="588">
        <v>70117</v>
      </c>
      <c r="X84" s="530" t="s">
        <v>779</v>
      </c>
      <c r="Y84" s="530" t="s">
        <v>779</v>
      </c>
      <c r="Z84" s="34"/>
      <c r="AA84" s="48" t="e">
        <f>#REF!*1460</f>
        <v>#REF!</v>
      </c>
      <c r="AB84" s="48" t="e">
        <f t="shared" si="16"/>
        <v>#REF!</v>
      </c>
      <c r="AC84" s="49"/>
    </row>
    <row r="85" spans="1:29" ht="26.25" x14ac:dyDescent="0.25">
      <c r="A85" s="61" t="s">
        <v>54</v>
      </c>
      <c r="B85" s="62"/>
      <c r="C85" s="517">
        <v>41403</v>
      </c>
      <c r="D85" s="518" t="s">
        <v>754</v>
      </c>
      <c r="E85" s="518"/>
      <c r="F85" s="65"/>
      <c r="G85" s="519" t="s">
        <v>757</v>
      </c>
      <c r="H85" s="67" t="s">
        <v>108</v>
      </c>
      <c r="I85" s="520" t="s">
        <v>758</v>
      </c>
      <c r="J85" s="520"/>
      <c r="K85" s="69">
        <v>70129</v>
      </c>
      <c r="L85" s="521" t="s">
        <v>759</v>
      </c>
      <c r="M85" s="522" t="s">
        <v>760</v>
      </c>
      <c r="N85" s="646" t="s">
        <v>761</v>
      </c>
      <c r="O85" s="606"/>
      <c r="P85" s="71">
        <f t="shared" si="12"/>
        <v>0</v>
      </c>
      <c r="Q85" s="71">
        <f t="shared" si="13"/>
        <v>0</v>
      </c>
      <c r="R85" s="523">
        <f t="shared" si="14"/>
        <v>0</v>
      </c>
      <c r="S85" s="578" t="s">
        <v>754</v>
      </c>
      <c r="T85" s="571"/>
      <c r="U85" s="579" t="s">
        <v>757</v>
      </c>
      <c r="V85" s="593" t="s">
        <v>758</v>
      </c>
      <c r="W85" s="570">
        <v>70129</v>
      </c>
      <c r="X85" s="179"/>
      <c r="Y85" s="179"/>
      <c r="Z85" s="34">
        <f>(X85-Y85)*100</f>
        <v>0</v>
      </c>
      <c r="AA85" s="48" t="e">
        <f>#REF!*1460</f>
        <v>#REF!</v>
      </c>
      <c r="AB85" s="48" t="e">
        <f t="shared" si="16"/>
        <v>#REF!</v>
      </c>
      <c r="AC85" s="49"/>
    </row>
    <row r="86" spans="1:29" x14ac:dyDescent="0.25">
      <c r="A86" s="36" t="s">
        <v>54</v>
      </c>
      <c r="B86" s="37"/>
      <c r="C86" s="38">
        <v>41414</v>
      </c>
      <c r="D86" s="39" t="s">
        <v>359</v>
      </c>
      <c r="E86" s="39"/>
      <c r="F86" s="41">
        <v>1</v>
      </c>
      <c r="G86" s="42" t="s">
        <v>360</v>
      </c>
      <c r="H86" s="42" t="s">
        <v>265</v>
      </c>
      <c r="I86" s="40" t="s">
        <v>361</v>
      </c>
      <c r="J86" s="40"/>
      <c r="K86" s="43">
        <v>70118</v>
      </c>
      <c r="L86" s="42" t="s">
        <v>849</v>
      </c>
      <c r="M86" s="44" t="s">
        <v>850</v>
      </c>
      <c r="N86" s="152" t="s">
        <v>851</v>
      </c>
      <c r="O86" s="579"/>
      <c r="P86" s="45">
        <f t="shared" si="12"/>
        <v>609800</v>
      </c>
      <c r="Q86" s="45">
        <f t="shared" si="13"/>
        <v>0</v>
      </c>
      <c r="R86" s="46">
        <f t="shared" si="14"/>
        <v>609800</v>
      </c>
      <c r="S86" s="573" t="s">
        <v>359</v>
      </c>
      <c r="T86" s="574">
        <v>1</v>
      </c>
      <c r="U86" s="611" t="s">
        <v>360</v>
      </c>
      <c r="V86" s="621" t="s">
        <v>361</v>
      </c>
      <c r="W86" s="577">
        <v>70118</v>
      </c>
      <c r="X86" s="172" t="s">
        <v>95</v>
      </c>
      <c r="Y86" s="172" t="s">
        <v>96</v>
      </c>
      <c r="Z86" s="97">
        <v>609800</v>
      </c>
      <c r="AA86" s="257" t="e">
        <f>#REF!*1460</f>
        <v>#REF!</v>
      </c>
      <c r="AB86" s="257" t="e">
        <f t="shared" si="16"/>
        <v>#REF!</v>
      </c>
      <c r="AC86" s="99" t="s">
        <v>97</v>
      </c>
    </row>
    <row r="87" spans="1:29" x14ac:dyDescent="0.25">
      <c r="A87" s="36" t="s">
        <v>54</v>
      </c>
      <c r="B87" s="37"/>
      <c r="C87" s="194"/>
      <c r="D87" s="39" t="s">
        <v>511</v>
      </c>
      <c r="E87" s="39"/>
      <c r="F87" s="41">
        <v>1</v>
      </c>
      <c r="G87" s="42" t="s">
        <v>512</v>
      </c>
      <c r="H87" s="42" t="s">
        <v>513</v>
      </c>
      <c r="I87" s="40" t="s">
        <v>514</v>
      </c>
      <c r="J87" s="40"/>
      <c r="K87" s="43">
        <v>70112</v>
      </c>
      <c r="L87" s="125" t="s">
        <v>515</v>
      </c>
      <c r="M87" s="44" t="s">
        <v>516</v>
      </c>
      <c r="N87" s="177" t="s">
        <v>517</v>
      </c>
      <c r="O87" s="571"/>
      <c r="P87" s="45">
        <f t="shared" si="12"/>
        <v>243000</v>
      </c>
      <c r="Q87" s="45">
        <f t="shared" si="13"/>
        <v>0</v>
      </c>
      <c r="R87" s="46">
        <f t="shared" si="14"/>
        <v>243000</v>
      </c>
      <c r="S87" s="578" t="s">
        <v>511</v>
      </c>
      <c r="T87" s="571">
        <v>1</v>
      </c>
      <c r="U87" s="579" t="s">
        <v>512</v>
      </c>
      <c r="V87" s="593" t="s">
        <v>514</v>
      </c>
      <c r="W87" s="570">
        <v>70112</v>
      </c>
      <c r="X87" s="43">
        <v>4621</v>
      </c>
      <c r="Y87" s="43">
        <v>2191</v>
      </c>
      <c r="Z87" s="34">
        <f t="shared" ref="Z87:Z122" si="17">(X87-Y87)*100</f>
        <v>243000</v>
      </c>
      <c r="AA87" s="48" t="e">
        <f>#REF!*1460</f>
        <v>#REF!</v>
      </c>
      <c r="AB87" s="48" t="e">
        <f t="shared" si="16"/>
        <v>#REF!</v>
      </c>
      <c r="AC87" s="35"/>
    </row>
    <row r="88" spans="1:29" x14ac:dyDescent="0.25">
      <c r="A88" s="166" t="s">
        <v>54</v>
      </c>
      <c r="B88" s="167"/>
      <c r="C88" s="168">
        <v>41408</v>
      </c>
      <c r="D88" s="169" t="s">
        <v>188</v>
      </c>
      <c r="E88" s="169"/>
      <c r="F88" s="96">
        <v>2</v>
      </c>
      <c r="G88" s="171" t="s">
        <v>189</v>
      </c>
      <c r="H88" s="171" t="s">
        <v>190</v>
      </c>
      <c r="I88" s="170" t="s">
        <v>191</v>
      </c>
      <c r="J88" s="170"/>
      <c r="K88" s="172">
        <v>70122</v>
      </c>
      <c r="L88" s="173" t="s">
        <v>837</v>
      </c>
      <c r="M88" s="174" t="s">
        <v>838</v>
      </c>
      <c r="N88" s="648" t="s">
        <v>839</v>
      </c>
      <c r="O88" s="574"/>
      <c r="P88" s="175">
        <f t="shared" si="12"/>
        <v>2267000</v>
      </c>
      <c r="Q88" s="175">
        <f t="shared" si="13"/>
        <v>0</v>
      </c>
      <c r="R88" s="176">
        <f t="shared" si="14"/>
        <v>2267000</v>
      </c>
      <c r="S88" s="578" t="s">
        <v>188</v>
      </c>
      <c r="T88" s="571">
        <v>2</v>
      </c>
      <c r="U88" s="579" t="s">
        <v>189</v>
      </c>
      <c r="V88" s="593" t="s">
        <v>191</v>
      </c>
      <c r="W88" s="570">
        <v>70122</v>
      </c>
      <c r="X88" s="43">
        <v>221890</v>
      </c>
      <c r="Y88" s="43">
        <v>199220</v>
      </c>
      <c r="Z88" s="34">
        <f t="shared" si="17"/>
        <v>2267000</v>
      </c>
      <c r="AA88" s="48" t="e">
        <f>#REF!*1460</f>
        <v>#REF!</v>
      </c>
      <c r="AB88" s="48" t="e">
        <f t="shared" si="16"/>
        <v>#REF!</v>
      </c>
      <c r="AC88" s="35"/>
    </row>
    <row r="89" spans="1:29" x14ac:dyDescent="0.25">
      <c r="A89" s="166" t="s">
        <v>54</v>
      </c>
      <c r="B89" s="167"/>
      <c r="C89" s="168">
        <v>41408</v>
      </c>
      <c r="D89" s="169" t="s">
        <v>773</v>
      </c>
      <c r="E89" s="169"/>
      <c r="F89" s="96"/>
      <c r="G89" s="171" t="s">
        <v>189</v>
      </c>
      <c r="H89" s="171" t="s">
        <v>190</v>
      </c>
      <c r="I89" s="171" t="s">
        <v>191</v>
      </c>
      <c r="J89" s="171"/>
      <c r="K89" s="172">
        <v>70122</v>
      </c>
      <c r="L89" s="166" t="s">
        <v>837</v>
      </c>
      <c r="M89" s="174" t="s">
        <v>838</v>
      </c>
      <c r="N89" s="648" t="s">
        <v>839</v>
      </c>
      <c r="O89" s="574"/>
      <c r="P89" s="175">
        <f t="shared" si="12"/>
        <v>0</v>
      </c>
      <c r="Q89" s="175">
        <f t="shared" si="13"/>
        <v>0</v>
      </c>
      <c r="R89" s="176">
        <f t="shared" si="14"/>
        <v>0</v>
      </c>
      <c r="S89" s="578" t="s">
        <v>773</v>
      </c>
      <c r="T89" s="603"/>
      <c r="U89" s="579" t="s">
        <v>189</v>
      </c>
      <c r="V89" s="579" t="s">
        <v>191</v>
      </c>
      <c r="W89" s="570">
        <v>70122</v>
      </c>
      <c r="X89" s="43">
        <v>0</v>
      </c>
      <c r="Y89" s="43">
        <v>0</v>
      </c>
      <c r="Z89" s="34">
        <f t="shared" si="17"/>
        <v>0</v>
      </c>
      <c r="AA89" s="267" t="e">
        <f>#REF!*1460</f>
        <v>#REF!</v>
      </c>
      <c r="AB89" s="267" t="e">
        <f t="shared" si="16"/>
        <v>#REF!</v>
      </c>
      <c r="AC89" s="35"/>
    </row>
    <row r="90" spans="1:29" x14ac:dyDescent="0.25">
      <c r="A90" s="484" t="s">
        <v>69</v>
      </c>
      <c r="B90" s="485"/>
      <c r="C90" s="486" t="s">
        <v>625</v>
      </c>
      <c r="D90" s="486" t="s">
        <v>626</v>
      </c>
      <c r="E90" s="486"/>
      <c r="F90" s="487">
        <v>1</v>
      </c>
      <c r="G90" s="488" t="s">
        <v>627</v>
      </c>
      <c r="H90" s="489" t="s">
        <v>628</v>
      </c>
      <c r="I90" s="484" t="s">
        <v>629</v>
      </c>
      <c r="J90" s="484"/>
      <c r="K90" s="490">
        <v>70128</v>
      </c>
      <c r="L90" s="491" t="s">
        <v>840</v>
      </c>
      <c r="M90" s="492" t="s">
        <v>841</v>
      </c>
      <c r="N90" s="639" t="s">
        <v>630</v>
      </c>
      <c r="O90" s="580"/>
      <c r="P90" s="493">
        <f t="shared" si="12"/>
        <v>5200</v>
      </c>
      <c r="Q90" s="493">
        <f t="shared" si="13"/>
        <v>0</v>
      </c>
      <c r="R90" s="494">
        <f t="shared" si="14"/>
        <v>5200</v>
      </c>
      <c r="S90" s="581" t="s">
        <v>626</v>
      </c>
      <c r="T90" s="571"/>
      <c r="U90" s="582" t="s">
        <v>627</v>
      </c>
      <c r="V90" s="583" t="s">
        <v>629</v>
      </c>
      <c r="W90" s="570">
        <v>70128</v>
      </c>
      <c r="X90" s="43">
        <v>328180</v>
      </c>
      <c r="Y90" s="43">
        <v>328128</v>
      </c>
      <c r="Z90" s="34">
        <f t="shared" si="17"/>
        <v>5200</v>
      </c>
      <c r="AA90" s="129" t="e">
        <f>#REF!*1460</f>
        <v>#REF!</v>
      </c>
      <c r="AB90" s="129" t="e">
        <f t="shared" si="16"/>
        <v>#REF!</v>
      </c>
      <c r="AC90" s="35"/>
    </row>
    <row r="91" spans="1:29" x14ac:dyDescent="0.25">
      <c r="A91" s="484" t="s">
        <v>69</v>
      </c>
      <c r="B91" s="485"/>
      <c r="C91" s="486" t="s">
        <v>625</v>
      </c>
      <c r="D91" s="486" t="s">
        <v>822</v>
      </c>
      <c r="E91" s="486" t="s">
        <v>168</v>
      </c>
      <c r="F91" s="487"/>
      <c r="G91" s="488" t="s">
        <v>627</v>
      </c>
      <c r="H91" s="489" t="s">
        <v>628</v>
      </c>
      <c r="I91" s="484" t="s">
        <v>629</v>
      </c>
      <c r="J91" s="484"/>
      <c r="K91" s="490">
        <v>70128</v>
      </c>
      <c r="L91" s="491" t="s">
        <v>840</v>
      </c>
      <c r="M91" s="492" t="s">
        <v>841</v>
      </c>
      <c r="N91" s="639" t="s">
        <v>630</v>
      </c>
      <c r="O91" s="580"/>
      <c r="P91" s="493">
        <f t="shared" si="12"/>
        <v>5200</v>
      </c>
      <c r="Q91" s="493">
        <f t="shared" si="13"/>
        <v>0</v>
      </c>
      <c r="R91" s="494">
        <f t="shared" si="14"/>
        <v>5200</v>
      </c>
      <c r="S91" s="581" t="s">
        <v>626</v>
      </c>
      <c r="T91" s="571"/>
      <c r="U91" s="582" t="s">
        <v>627</v>
      </c>
      <c r="V91" s="583" t="s">
        <v>629</v>
      </c>
      <c r="W91" s="570">
        <v>70128</v>
      </c>
      <c r="X91" s="43">
        <v>328180</v>
      </c>
      <c r="Y91" s="43">
        <v>328128</v>
      </c>
      <c r="Z91" s="34">
        <f t="shared" si="17"/>
        <v>5200</v>
      </c>
      <c r="AA91" s="129"/>
      <c r="AB91" s="129"/>
      <c r="AC91" s="35"/>
    </row>
    <row r="92" spans="1:29" x14ac:dyDescent="0.25">
      <c r="A92" s="36" t="s">
        <v>54</v>
      </c>
      <c r="B92" s="37"/>
      <c r="C92" s="38">
        <v>41410</v>
      </c>
      <c r="D92" s="39" t="s">
        <v>145</v>
      </c>
      <c r="E92" s="123"/>
      <c r="F92" s="41">
        <v>1</v>
      </c>
      <c r="G92" s="124" t="s">
        <v>146</v>
      </c>
      <c r="H92" s="124" t="s">
        <v>147</v>
      </c>
      <c r="I92" s="121" t="s">
        <v>148</v>
      </c>
      <c r="J92" s="121"/>
      <c r="K92" s="43">
        <v>70119</v>
      </c>
      <c r="L92" s="36" t="s">
        <v>852</v>
      </c>
      <c r="M92" s="44" t="s">
        <v>149</v>
      </c>
      <c r="N92" s="177" t="s">
        <v>150</v>
      </c>
      <c r="O92" s="571"/>
      <c r="P92" s="45">
        <f t="shared" si="12"/>
        <v>2776100</v>
      </c>
      <c r="Q92" s="45">
        <f t="shared" si="13"/>
        <v>0</v>
      </c>
      <c r="R92" s="126">
        <f t="shared" si="14"/>
        <v>2776100</v>
      </c>
      <c r="S92" s="578" t="s">
        <v>145</v>
      </c>
      <c r="T92" s="571">
        <v>1</v>
      </c>
      <c r="U92" s="582" t="s">
        <v>146</v>
      </c>
      <c r="V92" s="583" t="s">
        <v>148</v>
      </c>
      <c r="W92" s="570">
        <v>70119</v>
      </c>
      <c r="X92" s="43">
        <v>116032</v>
      </c>
      <c r="Y92" s="43">
        <v>88271</v>
      </c>
      <c r="Z92" s="34">
        <f t="shared" si="17"/>
        <v>2776100</v>
      </c>
      <c r="AA92" s="129" t="e">
        <f>#REF!*1460</f>
        <v>#REF!</v>
      </c>
      <c r="AB92" s="129" t="e">
        <f t="shared" ref="AB92:AB119" si="18">Z92-AA92</f>
        <v>#REF!</v>
      </c>
      <c r="AC92" s="35"/>
    </row>
    <row r="93" spans="1:29" x14ac:dyDescent="0.25">
      <c r="A93" s="42" t="s">
        <v>305</v>
      </c>
      <c r="B93" s="37"/>
      <c r="C93" s="504"/>
      <c r="D93" s="360" t="s">
        <v>661</v>
      </c>
      <c r="E93" s="360"/>
      <c r="F93" s="41">
        <v>1</v>
      </c>
      <c r="G93" s="42" t="s">
        <v>662</v>
      </c>
      <c r="H93" s="42" t="s">
        <v>663</v>
      </c>
      <c r="I93" s="42" t="s">
        <v>664</v>
      </c>
      <c r="J93" s="42"/>
      <c r="K93" s="179">
        <v>70115</v>
      </c>
      <c r="L93" s="42" t="s">
        <v>665</v>
      </c>
      <c r="M93" s="151" t="s">
        <v>666</v>
      </c>
      <c r="N93" s="177" t="s">
        <v>667</v>
      </c>
      <c r="O93" s="571"/>
      <c r="P93" s="182">
        <f t="shared" si="12"/>
        <v>0</v>
      </c>
      <c r="Q93" s="182">
        <f t="shared" si="13"/>
        <v>0</v>
      </c>
      <c r="R93" s="182">
        <f t="shared" si="14"/>
        <v>0</v>
      </c>
      <c r="S93" s="570" t="s">
        <v>661</v>
      </c>
      <c r="T93" s="571"/>
      <c r="U93" s="579" t="s">
        <v>662</v>
      </c>
      <c r="V93" s="579" t="s">
        <v>664</v>
      </c>
      <c r="W93" s="588">
        <v>70115</v>
      </c>
      <c r="X93" s="43"/>
      <c r="Y93" s="43"/>
      <c r="Z93" s="34">
        <f t="shared" si="17"/>
        <v>0</v>
      </c>
      <c r="AA93" s="60" t="e">
        <f>#REF!*1460</f>
        <v>#REF!</v>
      </c>
      <c r="AB93" s="60" t="e">
        <f t="shared" si="18"/>
        <v>#REF!</v>
      </c>
      <c r="AC93" s="49"/>
    </row>
    <row r="94" spans="1:29" x14ac:dyDescent="0.25">
      <c r="A94" s="121" t="s">
        <v>69</v>
      </c>
      <c r="B94" s="37"/>
      <c r="C94" s="123"/>
      <c r="D94" s="39" t="s">
        <v>217</v>
      </c>
      <c r="E94" s="39"/>
      <c r="F94" s="41">
        <v>1</v>
      </c>
      <c r="G94" s="128" t="s">
        <v>218</v>
      </c>
      <c r="H94" s="124" t="s">
        <v>115</v>
      </c>
      <c r="I94" s="42" t="s">
        <v>219</v>
      </c>
      <c r="J94" s="42"/>
      <c r="K94" s="43">
        <v>70118</v>
      </c>
      <c r="L94" s="125" t="s">
        <v>220</v>
      </c>
      <c r="M94" s="44" t="s">
        <v>221</v>
      </c>
      <c r="N94" s="177" t="s">
        <v>222</v>
      </c>
      <c r="O94" s="571"/>
      <c r="P94" s="45">
        <f t="shared" si="12"/>
        <v>1795200</v>
      </c>
      <c r="Q94" s="45">
        <f t="shared" si="13"/>
        <v>0</v>
      </c>
      <c r="R94" s="126">
        <f t="shared" si="14"/>
        <v>1795200</v>
      </c>
      <c r="S94" s="578" t="s">
        <v>217</v>
      </c>
      <c r="T94" s="571">
        <v>1</v>
      </c>
      <c r="U94" s="582" t="s">
        <v>218</v>
      </c>
      <c r="V94" s="579" t="s">
        <v>223</v>
      </c>
      <c r="W94" s="570">
        <v>70118</v>
      </c>
      <c r="X94" s="43">
        <v>233735</v>
      </c>
      <c r="Y94" s="43">
        <v>215783</v>
      </c>
      <c r="Z94" s="34">
        <f t="shared" si="17"/>
        <v>1795200</v>
      </c>
      <c r="AA94" s="129" t="e">
        <f>#REF!*1460</f>
        <v>#REF!</v>
      </c>
      <c r="AB94" s="129" t="e">
        <f t="shared" si="18"/>
        <v>#REF!</v>
      </c>
      <c r="AC94" s="35"/>
    </row>
    <row r="95" spans="1:29" x14ac:dyDescent="0.25">
      <c r="A95" s="121" t="s">
        <v>69</v>
      </c>
      <c r="B95" s="37"/>
      <c r="C95" s="122">
        <v>41429</v>
      </c>
      <c r="D95" s="123" t="s">
        <v>113</v>
      </c>
      <c r="E95" s="360"/>
      <c r="F95" s="41">
        <v>1</v>
      </c>
      <c r="G95" s="124" t="s">
        <v>114</v>
      </c>
      <c r="H95" s="124" t="s">
        <v>115</v>
      </c>
      <c r="I95" s="42" t="s">
        <v>116</v>
      </c>
      <c r="J95" s="42"/>
      <c r="K95" s="43">
        <v>70115</v>
      </c>
      <c r="L95" s="125" t="s">
        <v>117</v>
      </c>
      <c r="M95" s="44" t="s">
        <v>118</v>
      </c>
      <c r="N95" s="177" t="s">
        <v>119</v>
      </c>
      <c r="O95" s="571"/>
      <c r="P95" s="45">
        <f t="shared" si="12"/>
        <v>4457400</v>
      </c>
      <c r="Q95" s="45">
        <f t="shared" si="13"/>
        <v>0</v>
      </c>
      <c r="R95" s="126">
        <f t="shared" si="14"/>
        <v>4457400</v>
      </c>
      <c r="S95" s="581" t="s">
        <v>113</v>
      </c>
      <c r="T95" s="571">
        <v>1</v>
      </c>
      <c r="U95" s="582" t="s">
        <v>114</v>
      </c>
      <c r="V95" s="579" t="s">
        <v>116</v>
      </c>
      <c r="W95" s="570">
        <v>70115</v>
      </c>
      <c r="X95" s="43">
        <v>598628</v>
      </c>
      <c r="Y95" s="43">
        <v>554054</v>
      </c>
      <c r="Z95" s="34">
        <f t="shared" si="17"/>
        <v>4457400</v>
      </c>
      <c r="AA95" s="129" t="e">
        <f>#REF!*1460</f>
        <v>#REF!</v>
      </c>
      <c r="AB95" s="129" t="e">
        <f t="shared" si="18"/>
        <v>#REF!</v>
      </c>
      <c r="AC95" s="35"/>
    </row>
    <row r="96" spans="1:29" x14ac:dyDescent="0.25">
      <c r="A96" s="42" t="s">
        <v>305</v>
      </c>
      <c r="B96" s="37"/>
      <c r="C96" s="504">
        <v>41435</v>
      </c>
      <c r="D96" s="360" t="s">
        <v>447</v>
      </c>
      <c r="E96" s="360"/>
      <c r="F96" s="41">
        <v>1</v>
      </c>
      <c r="G96" s="361" t="s">
        <v>448</v>
      </c>
      <c r="H96" s="40" t="s">
        <v>449</v>
      </c>
      <c r="I96" s="362" t="s">
        <v>450</v>
      </c>
      <c r="J96" s="362"/>
      <c r="K96" s="43">
        <v>70118</v>
      </c>
      <c r="L96" s="36" t="s">
        <v>812</v>
      </c>
      <c r="M96" s="363" t="s">
        <v>813</v>
      </c>
      <c r="N96" s="177" t="s">
        <v>814</v>
      </c>
      <c r="O96" s="571"/>
      <c r="P96" s="45">
        <f t="shared" ref="P96:P127" si="19">Z96</f>
        <v>383800</v>
      </c>
      <c r="Q96" s="45">
        <f t="shared" ref="Q96:Q127" si="20">O96*1460</f>
        <v>0</v>
      </c>
      <c r="R96" s="182">
        <f t="shared" ref="R96:R127" si="21">IF(P96-Q96&gt;=0,P96-Q96,0)</f>
        <v>383800</v>
      </c>
      <c r="S96" s="626" t="s">
        <v>447</v>
      </c>
      <c r="T96" s="574">
        <v>1</v>
      </c>
      <c r="U96" s="627" t="s">
        <v>448</v>
      </c>
      <c r="V96" s="611" t="s">
        <v>450</v>
      </c>
      <c r="W96" s="577">
        <v>70118</v>
      </c>
      <c r="X96" s="172">
        <v>217294</v>
      </c>
      <c r="Y96" s="172">
        <v>213456</v>
      </c>
      <c r="Z96" s="97">
        <f t="shared" si="17"/>
        <v>383800</v>
      </c>
      <c r="AA96" s="98" t="e">
        <f>#REF!*1460</f>
        <v>#REF!</v>
      </c>
      <c r="AB96" s="98" t="e">
        <f t="shared" si="18"/>
        <v>#REF!</v>
      </c>
      <c r="AC96" s="99" t="s">
        <v>454</v>
      </c>
    </row>
    <row r="97" spans="1:29" x14ac:dyDescent="0.25">
      <c r="A97" s="42" t="s">
        <v>305</v>
      </c>
      <c r="B97" s="37"/>
      <c r="C97" s="152"/>
      <c r="D97" s="360" t="s">
        <v>661</v>
      </c>
      <c r="E97" s="360"/>
      <c r="F97" s="41">
        <v>1</v>
      </c>
      <c r="G97" s="361" t="s">
        <v>762</v>
      </c>
      <c r="H97" s="40" t="s">
        <v>449</v>
      </c>
      <c r="I97" s="362" t="s">
        <v>763</v>
      </c>
      <c r="J97" s="362"/>
      <c r="K97" s="43">
        <v>70125</v>
      </c>
      <c r="L97" s="36" t="s">
        <v>451</v>
      </c>
      <c r="M97" s="363" t="s">
        <v>452</v>
      </c>
      <c r="N97" s="177" t="s">
        <v>453</v>
      </c>
      <c r="O97" s="571"/>
      <c r="P97" s="45">
        <f t="shared" si="19"/>
        <v>0</v>
      </c>
      <c r="Q97" s="45">
        <f t="shared" si="20"/>
        <v>0</v>
      </c>
      <c r="R97" s="182">
        <f t="shared" si="21"/>
        <v>0</v>
      </c>
      <c r="S97" s="588" t="s">
        <v>661</v>
      </c>
      <c r="T97" s="571">
        <v>1</v>
      </c>
      <c r="U97" s="584" t="s">
        <v>762</v>
      </c>
      <c r="V97" s="579" t="s">
        <v>763</v>
      </c>
      <c r="W97" s="570">
        <v>70125</v>
      </c>
      <c r="X97" s="43"/>
      <c r="Y97" s="43"/>
      <c r="Z97" s="34">
        <f t="shared" si="17"/>
        <v>0</v>
      </c>
      <c r="AA97" s="120" t="e">
        <f>#REF!*1460</f>
        <v>#REF!</v>
      </c>
      <c r="AB97" s="120" t="e">
        <f t="shared" si="18"/>
        <v>#REF!</v>
      </c>
      <c r="AC97" s="49"/>
    </row>
    <row r="98" spans="1:29" x14ac:dyDescent="0.25">
      <c r="A98" s="336" t="s">
        <v>69</v>
      </c>
      <c r="B98" s="337"/>
      <c r="C98" s="452"/>
      <c r="D98" s="339" t="s">
        <v>579</v>
      </c>
      <c r="E98" s="339"/>
      <c r="F98" s="340">
        <v>4</v>
      </c>
      <c r="G98" s="341" t="s">
        <v>428</v>
      </c>
      <c r="H98" s="342" t="s">
        <v>73</v>
      </c>
      <c r="I98" s="343" t="s">
        <v>580</v>
      </c>
      <c r="J98" s="343"/>
      <c r="K98" s="344">
        <v>70113</v>
      </c>
      <c r="L98" s="343" t="s">
        <v>430</v>
      </c>
      <c r="M98" s="345" t="s">
        <v>431</v>
      </c>
      <c r="N98" s="452" t="s">
        <v>432</v>
      </c>
      <c r="O98" s="591"/>
      <c r="P98" s="346">
        <f t="shared" si="19"/>
        <v>36000</v>
      </c>
      <c r="Q98" s="346">
        <f t="shared" si="20"/>
        <v>0</v>
      </c>
      <c r="R98" s="346">
        <f t="shared" si="21"/>
        <v>36000</v>
      </c>
      <c r="S98" s="578" t="s">
        <v>579</v>
      </c>
      <c r="T98" s="571"/>
      <c r="U98" s="571" t="s">
        <v>428</v>
      </c>
      <c r="V98" s="571" t="s">
        <v>429</v>
      </c>
      <c r="W98" s="570">
        <v>70113</v>
      </c>
      <c r="X98" s="43">
        <v>3413</v>
      </c>
      <c r="Y98" s="43">
        <v>3053</v>
      </c>
      <c r="Z98" s="34">
        <f t="shared" si="17"/>
        <v>36000</v>
      </c>
      <c r="AA98" s="60" t="e">
        <f>#REF!*1460</f>
        <v>#REF!</v>
      </c>
      <c r="AB98" s="60" t="e">
        <f t="shared" si="18"/>
        <v>#REF!</v>
      </c>
      <c r="AC98" s="49"/>
    </row>
    <row r="99" spans="1:29" x14ac:dyDescent="0.25">
      <c r="A99" s="336" t="s">
        <v>69</v>
      </c>
      <c r="B99" s="337"/>
      <c r="C99" s="338"/>
      <c r="D99" s="507" t="s">
        <v>693</v>
      </c>
      <c r="E99" s="507"/>
      <c r="F99" s="340"/>
      <c r="G99" s="341" t="s">
        <v>428</v>
      </c>
      <c r="H99" s="342" t="s">
        <v>73</v>
      </c>
      <c r="I99" s="343" t="s">
        <v>580</v>
      </c>
      <c r="J99" s="342"/>
      <c r="K99" s="344">
        <v>70113</v>
      </c>
      <c r="L99" s="343" t="s">
        <v>430</v>
      </c>
      <c r="M99" s="345" t="s">
        <v>431</v>
      </c>
      <c r="N99" s="452" t="s">
        <v>432</v>
      </c>
      <c r="O99" s="591"/>
      <c r="P99" s="346">
        <f t="shared" si="19"/>
        <v>0</v>
      </c>
      <c r="Q99" s="346">
        <f t="shared" si="20"/>
        <v>0</v>
      </c>
      <c r="R99" s="347">
        <f t="shared" si="21"/>
        <v>0</v>
      </c>
      <c r="S99" s="570" t="s">
        <v>693</v>
      </c>
      <c r="T99" s="571"/>
      <c r="U99" s="571" t="s">
        <v>428</v>
      </c>
      <c r="V99" s="571" t="s">
        <v>429</v>
      </c>
      <c r="W99" s="570">
        <v>70113</v>
      </c>
      <c r="X99" s="43">
        <v>873397</v>
      </c>
      <c r="Y99" s="43">
        <v>873397</v>
      </c>
      <c r="Z99" s="34">
        <f t="shared" si="17"/>
        <v>0</v>
      </c>
      <c r="AA99" s="60" t="e">
        <f>#REF!*1460</f>
        <v>#REF!</v>
      </c>
      <c r="AB99" s="60" t="e">
        <f t="shared" si="18"/>
        <v>#REF!</v>
      </c>
      <c r="AC99" s="35"/>
    </row>
    <row r="100" spans="1:29" x14ac:dyDescent="0.25">
      <c r="A100" s="336" t="s">
        <v>69</v>
      </c>
      <c r="B100" s="337"/>
      <c r="C100" s="338"/>
      <c r="D100" s="339" t="s">
        <v>427</v>
      </c>
      <c r="E100" s="339"/>
      <c r="F100" s="340"/>
      <c r="G100" s="341" t="s">
        <v>428</v>
      </c>
      <c r="H100" s="342" t="s">
        <v>73</v>
      </c>
      <c r="I100" s="343" t="s">
        <v>429</v>
      </c>
      <c r="J100" s="342"/>
      <c r="K100" s="344">
        <v>70113</v>
      </c>
      <c r="L100" s="343" t="s">
        <v>430</v>
      </c>
      <c r="M100" s="345" t="s">
        <v>431</v>
      </c>
      <c r="N100" s="452" t="s">
        <v>432</v>
      </c>
      <c r="O100" s="591"/>
      <c r="P100" s="346">
        <f t="shared" si="19"/>
        <v>449200</v>
      </c>
      <c r="Q100" s="346">
        <f t="shared" si="20"/>
        <v>0</v>
      </c>
      <c r="R100" s="347">
        <f t="shared" si="21"/>
        <v>449200</v>
      </c>
      <c r="S100" s="578" t="s">
        <v>427</v>
      </c>
      <c r="T100" s="571">
        <v>4</v>
      </c>
      <c r="U100" s="571" t="s">
        <v>428</v>
      </c>
      <c r="V100" s="571" t="s">
        <v>429</v>
      </c>
      <c r="W100" s="570">
        <v>70113</v>
      </c>
      <c r="X100" s="43">
        <v>17501</v>
      </c>
      <c r="Y100" s="43">
        <v>13009</v>
      </c>
      <c r="Z100" s="34">
        <f t="shared" si="17"/>
        <v>449200</v>
      </c>
      <c r="AA100" s="60" t="e">
        <f>#REF!*1460</f>
        <v>#REF!</v>
      </c>
      <c r="AB100" s="60" t="e">
        <f t="shared" si="18"/>
        <v>#REF!</v>
      </c>
      <c r="AC100" s="35"/>
    </row>
    <row r="101" spans="1:29" x14ac:dyDescent="0.25">
      <c r="A101" s="336" t="s">
        <v>69</v>
      </c>
      <c r="B101" s="337"/>
      <c r="C101" s="338"/>
      <c r="D101" s="339" t="s">
        <v>632</v>
      </c>
      <c r="E101" s="339"/>
      <c r="F101" s="340"/>
      <c r="G101" s="341" t="s">
        <v>428</v>
      </c>
      <c r="H101" s="342" t="s">
        <v>73</v>
      </c>
      <c r="I101" s="343" t="s">
        <v>429</v>
      </c>
      <c r="J101" s="342"/>
      <c r="K101" s="344">
        <v>70113</v>
      </c>
      <c r="L101" s="343" t="s">
        <v>430</v>
      </c>
      <c r="M101" s="345" t="s">
        <v>431</v>
      </c>
      <c r="N101" s="452" t="s">
        <v>432</v>
      </c>
      <c r="O101" s="591"/>
      <c r="P101" s="346">
        <f t="shared" si="19"/>
        <v>4800</v>
      </c>
      <c r="Q101" s="346">
        <f t="shared" si="20"/>
        <v>0</v>
      </c>
      <c r="R101" s="347">
        <f t="shared" si="21"/>
        <v>4800</v>
      </c>
      <c r="S101" s="578" t="s">
        <v>632</v>
      </c>
      <c r="T101" s="571"/>
      <c r="U101" s="571" t="s">
        <v>428</v>
      </c>
      <c r="V101" s="571" t="s">
        <v>429</v>
      </c>
      <c r="W101" s="570">
        <v>70113</v>
      </c>
      <c r="X101" s="43">
        <v>48</v>
      </c>
      <c r="Y101" s="43">
        <v>0</v>
      </c>
      <c r="Z101" s="34">
        <f t="shared" si="17"/>
        <v>4800</v>
      </c>
      <c r="AA101" s="60" t="e">
        <f>#REF!*1460</f>
        <v>#REF!</v>
      </c>
      <c r="AB101" s="60" t="e">
        <f t="shared" si="18"/>
        <v>#REF!</v>
      </c>
      <c r="AC101" s="35"/>
    </row>
    <row r="102" spans="1:29" x14ac:dyDescent="0.25">
      <c r="A102" s="36" t="s">
        <v>54</v>
      </c>
      <c r="B102" s="37"/>
      <c r="C102" s="194"/>
      <c r="D102" s="39" t="s">
        <v>279</v>
      </c>
      <c r="E102" s="39"/>
      <c r="F102" s="41">
        <v>1</v>
      </c>
      <c r="G102" s="42" t="s">
        <v>280</v>
      </c>
      <c r="H102" s="42" t="s">
        <v>64</v>
      </c>
      <c r="I102" s="40" t="s">
        <v>281</v>
      </c>
      <c r="J102" s="40"/>
      <c r="K102" s="43">
        <v>70114</v>
      </c>
      <c r="L102" s="42" t="s">
        <v>282</v>
      </c>
      <c r="M102" s="44" t="s">
        <v>283</v>
      </c>
      <c r="N102" s="177" t="s">
        <v>284</v>
      </c>
      <c r="O102" s="571"/>
      <c r="P102" s="45">
        <f t="shared" si="19"/>
        <v>897900</v>
      </c>
      <c r="Q102" s="45">
        <f t="shared" si="20"/>
        <v>0</v>
      </c>
      <c r="R102" s="46">
        <f t="shared" si="21"/>
        <v>897900</v>
      </c>
      <c r="S102" s="578" t="s">
        <v>279</v>
      </c>
      <c r="T102" s="571">
        <v>1</v>
      </c>
      <c r="U102" s="579" t="s">
        <v>280</v>
      </c>
      <c r="V102" s="593" t="s">
        <v>281</v>
      </c>
      <c r="W102" s="570">
        <v>70114</v>
      </c>
      <c r="X102" s="43">
        <v>405897</v>
      </c>
      <c r="Y102" s="43">
        <v>396918</v>
      </c>
      <c r="Z102" s="34">
        <f t="shared" si="17"/>
        <v>897900</v>
      </c>
      <c r="AA102" s="48" t="e">
        <f>#REF!*1460</f>
        <v>#REF!</v>
      </c>
      <c r="AB102" s="48" t="e">
        <f t="shared" si="18"/>
        <v>#REF!</v>
      </c>
      <c r="AC102" s="49"/>
    </row>
    <row r="103" spans="1:29" x14ac:dyDescent="0.25">
      <c r="A103" s="348" t="s">
        <v>69</v>
      </c>
      <c r="B103" s="349"/>
      <c r="C103" s="350"/>
      <c r="D103" s="351" t="s">
        <v>433</v>
      </c>
      <c r="E103" s="351"/>
      <c r="F103" s="352">
        <v>2</v>
      </c>
      <c r="G103" s="353" t="s">
        <v>434</v>
      </c>
      <c r="H103" s="354" t="s">
        <v>73</v>
      </c>
      <c r="I103" s="355" t="s">
        <v>435</v>
      </c>
      <c r="J103" s="355"/>
      <c r="K103" s="356">
        <v>70118</v>
      </c>
      <c r="L103" s="355" t="s">
        <v>436</v>
      </c>
      <c r="M103" s="357" t="s">
        <v>437</v>
      </c>
      <c r="N103" s="350" t="s">
        <v>438</v>
      </c>
      <c r="O103" s="604"/>
      <c r="P103" s="358">
        <f t="shared" si="19"/>
        <v>446400</v>
      </c>
      <c r="Q103" s="358">
        <f t="shared" si="20"/>
        <v>0</v>
      </c>
      <c r="R103" s="358">
        <f t="shared" si="21"/>
        <v>446400</v>
      </c>
      <c r="S103" s="570" t="s">
        <v>433</v>
      </c>
      <c r="T103" s="571">
        <v>2</v>
      </c>
      <c r="U103" s="571" t="s">
        <v>434</v>
      </c>
      <c r="V103" s="571" t="s">
        <v>435</v>
      </c>
      <c r="W103" s="570">
        <v>70118</v>
      </c>
      <c r="X103" s="43">
        <v>586225</v>
      </c>
      <c r="Y103" s="43">
        <v>581761</v>
      </c>
      <c r="Z103" s="34">
        <f t="shared" si="17"/>
        <v>446400</v>
      </c>
      <c r="AA103" s="60" t="e">
        <f>#REF!*1460</f>
        <v>#REF!</v>
      </c>
      <c r="AB103" s="60" t="e">
        <f t="shared" si="18"/>
        <v>#REF!</v>
      </c>
      <c r="AC103" s="35"/>
    </row>
    <row r="104" spans="1:29" x14ac:dyDescent="0.25">
      <c r="A104" s="348" t="s">
        <v>69</v>
      </c>
      <c r="B104" s="349"/>
      <c r="C104" s="350"/>
      <c r="D104" s="351" t="s">
        <v>742</v>
      </c>
      <c r="E104" s="351"/>
      <c r="F104" s="352"/>
      <c r="G104" s="353" t="s">
        <v>434</v>
      </c>
      <c r="H104" s="354" t="s">
        <v>73</v>
      </c>
      <c r="I104" s="355" t="s">
        <v>435</v>
      </c>
      <c r="J104" s="355"/>
      <c r="K104" s="356">
        <v>70118</v>
      </c>
      <c r="L104" s="355" t="s">
        <v>436</v>
      </c>
      <c r="M104" s="357" t="s">
        <v>437</v>
      </c>
      <c r="N104" s="350" t="s">
        <v>438</v>
      </c>
      <c r="O104" s="604"/>
      <c r="P104" s="358">
        <f t="shared" si="19"/>
        <v>0</v>
      </c>
      <c r="Q104" s="358">
        <f t="shared" si="20"/>
        <v>0</v>
      </c>
      <c r="R104" s="358">
        <f t="shared" si="21"/>
        <v>0</v>
      </c>
      <c r="S104" s="570" t="s">
        <v>742</v>
      </c>
      <c r="T104" s="571"/>
      <c r="U104" s="571" t="s">
        <v>434</v>
      </c>
      <c r="V104" s="571" t="s">
        <v>435</v>
      </c>
      <c r="W104" s="570">
        <v>70118</v>
      </c>
      <c r="X104" s="43">
        <v>672</v>
      </c>
      <c r="Y104" s="43">
        <v>672</v>
      </c>
      <c r="Z104" s="34">
        <f t="shared" si="17"/>
        <v>0</v>
      </c>
      <c r="AA104" s="60" t="e">
        <f>#REF!*1460</f>
        <v>#REF!</v>
      </c>
      <c r="AB104" s="60" t="e">
        <f t="shared" si="18"/>
        <v>#REF!</v>
      </c>
      <c r="AC104" s="35"/>
    </row>
    <row r="105" spans="1:29" x14ac:dyDescent="0.25">
      <c r="A105" s="36" t="s">
        <v>54</v>
      </c>
      <c r="B105" s="37"/>
      <c r="C105" s="324">
        <v>41408</v>
      </c>
      <c r="D105" s="178" t="s">
        <v>192</v>
      </c>
      <c r="E105" s="178" t="s">
        <v>853</v>
      </c>
      <c r="F105" s="41">
        <v>1</v>
      </c>
      <c r="G105" s="44" t="s">
        <v>193</v>
      </c>
      <c r="H105" s="42" t="s">
        <v>829</v>
      </c>
      <c r="I105" s="44" t="s">
        <v>194</v>
      </c>
      <c r="J105" s="44"/>
      <c r="K105" s="43">
        <v>70126</v>
      </c>
      <c r="L105" s="44" t="s">
        <v>195</v>
      </c>
      <c r="M105" s="44"/>
      <c r="N105" s="177" t="s">
        <v>196</v>
      </c>
      <c r="O105" s="570"/>
      <c r="P105" s="45">
        <f t="shared" si="19"/>
        <v>2163500</v>
      </c>
      <c r="Q105" s="45">
        <f t="shared" si="20"/>
        <v>0</v>
      </c>
      <c r="R105" s="45">
        <f t="shared" si="21"/>
        <v>2163500</v>
      </c>
      <c r="S105" s="570" t="s">
        <v>192</v>
      </c>
      <c r="T105" s="571">
        <v>1</v>
      </c>
      <c r="U105" s="571" t="s">
        <v>193</v>
      </c>
      <c r="V105" s="571" t="s">
        <v>194</v>
      </c>
      <c r="W105" s="570">
        <v>70126</v>
      </c>
      <c r="X105" s="43">
        <v>22114</v>
      </c>
      <c r="Y105" s="43">
        <v>479</v>
      </c>
      <c r="Z105" s="34">
        <f t="shared" si="17"/>
        <v>2163500</v>
      </c>
      <c r="AA105" s="60" t="e">
        <f>#REF!*1460</f>
        <v>#REF!</v>
      </c>
      <c r="AB105" s="60" t="e">
        <f t="shared" si="18"/>
        <v>#REF!</v>
      </c>
      <c r="AC105" s="35"/>
    </row>
    <row r="106" spans="1:29" x14ac:dyDescent="0.25">
      <c r="A106" s="36" t="s">
        <v>54</v>
      </c>
      <c r="B106" s="37"/>
      <c r="C106" s="38">
        <v>41409</v>
      </c>
      <c r="D106" s="39" t="s">
        <v>388</v>
      </c>
      <c r="E106" s="39"/>
      <c r="F106" s="41">
        <v>1</v>
      </c>
      <c r="G106" s="42" t="s">
        <v>389</v>
      </c>
      <c r="H106" s="42" t="s">
        <v>390</v>
      </c>
      <c r="I106" s="40" t="s">
        <v>391</v>
      </c>
      <c r="J106" s="40"/>
      <c r="K106" s="43">
        <v>70119</v>
      </c>
      <c r="L106" s="36" t="s">
        <v>392</v>
      </c>
      <c r="M106" s="44" t="s">
        <v>393</v>
      </c>
      <c r="N106" s="177" t="s">
        <v>394</v>
      </c>
      <c r="O106" s="571"/>
      <c r="P106" s="45">
        <f t="shared" si="19"/>
        <v>570000</v>
      </c>
      <c r="Q106" s="45">
        <f t="shared" si="20"/>
        <v>0</v>
      </c>
      <c r="R106" s="46">
        <f t="shared" si="21"/>
        <v>570000</v>
      </c>
      <c r="S106" s="578" t="s">
        <v>388</v>
      </c>
      <c r="T106" s="571">
        <v>1</v>
      </c>
      <c r="U106" s="579" t="s">
        <v>389</v>
      </c>
      <c r="V106" s="593" t="s">
        <v>391</v>
      </c>
      <c r="W106" s="570">
        <v>70119</v>
      </c>
      <c r="X106" s="43">
        <v>165269</v>
      </c>
      <c r="Y106" s="43">
        <v>159569</v>
      </c>
      <c r="Z106" s="34">
        <f t="shared" si="17"/>
        <v>570000</v>
      </c>
      <c r="AA106" s="48" t="e">
        <f>#REF!*1460</f>
        <v>#REF!</v>
      </c>
      <c r="AB106" s="48" t="e">
        <f t="shared" si="18"/>
        <v>#REF!</v>
      </c>
      <c r="AC106" s="35"/>
    </row>
    <row r="107" spans="1:29" x14ac:dyDescent="0.25">
      <c r="A107" s="36" t="s">
        <v>54</v>
      </c>
      <c r="B107" s="37"/>
      <c r="C107" s="194"/>
      <c r="D107" s="39" t="s">
        <v>257</v>
      </c>
      <c r="E107" s="39"/>
      <c r="F107" s="41">
        <v>1</v>
      </c>
      <c r="G107" s="42" t="s">
        <v>258</v>
      </c>
      <c r="H107" s="42" t="s">
        <v>64</v>
      </c>
      <c r="I107" s="121" t="s">
        <v>259</v>
      </c>
      <c r="J107" s="121"/>
      <c r="K107" s="43">
        <v>70114</v>
      </c>
      <c r="L107" s="36" t="s">
        <v>260</v>
      </c>
      <c r="M107" s="44" t="s">
        <v>261</v>
      </c>
      <c r="N107" s="177" t="s">
        <v>262</v>
      </c>
      <c r="O107" s="571"/>
      <c r="P107" s="45">
        <f t="shared" si="19"/>
        <v>967900</v>
      </c>
      <c r="Q107" s="45">
        <f t="shared" si="20"/>
        <v>0</v>
      </c>
      <c r="R107" s="46">
        <f t="shared" si="21"/>
        <v>967900</v>
      </c>
      <c r="S107" s="578" t="s">
        <v>257</v>
      </c>
      <c r="T107" s="571">
        <v>1</v>
      </c>
      <c r="U107" s="579" t="s">
        <v>258</v>
      </c>
      <c r="V107" s="583" t="s">
        <v>259</v>
      </c>
      <c r="W107" s="570">
        <v>70114</v>
      </c>
      <c r="X107" s="43">
        <v>221887</v>
      </c>
      <c r="Y107" s="43">
        <v>212208</v>
      </c>
      <c r="Z107" s="34">
        <f t="shared" si="17"/>
        <v>967900</v>
      </c>
      <c r="AA107" s="48" t="e">
        <f>#REF!*1460</f>
        <v>#REF!</v>
      </c>
      <c r="AB107" s="48" t="e">
        <f t="shared" si="18"/>
        <v>#REF!</v>
      </c>
      <c r="AC107" s="49"/>
    </row>
    <row r="108" spans="1:29" x14ac:dyDescent="0.25">
      <c r="A108" s="50" t="s">
        <v>69</v>
      </c>
      <c r="B108" s="51"/>
      <c r="C108" s="52">
        <v>41416</v>
      </c>
      <c r="D108" s="53" t="s">
        <v>395</v>
      </c>
      <c r="E108" s="53"/>
      <c r="F108" s="54">
        <v>2</v>
      </c>
      <c r="G108" s="55" t="s">
        <v>396</v>
      </c>
      <c r="H108" s="56" t="s">
        <v>73</v>
      </c>
      <c r="I108" s="55" t="s">
        <v>397</v>
      </c>
      <c r="J108" s="55"/>
      <c r="K108" s="57">
        <v>70116</v>
      </c>
      <c r="L108" s="55" t="s">
        <v>398</v>
      </c>
      <c r="M108" s="313" t="s">
        <v>399</v>
      </c>
      <c r="N108" s="661" t="s">
        <v>400</v>
      </c>
      <c r="O108" s="628"/>
      <c r="P108" s="59">
        <f t="shared" si="19"/>
        <v>560400</v>
      </c>
      <c r="Q108" s="59">
        <f t="shared" si="20"/>
        <v>0</v>
      </c>
      <c r="R108" s="59">
        <f t="shared" si="21"/>
        <v>560400</v>
      </c>
      <c r="S108" s="570" t="s">
        <v>395</v>
      </c>
      <c r="T108" s="571">
        <v>2</v>
      </c>
      <c r="U108" s="571" t="s">
        <v>396</v>
      </c>
      <c r="V108" s="571" t="s">
        <v>397</v>
      </c>
      <c r="W108" s="570">
        <v>70116</v>
      </c>
      <c r="X108" s="43">
        <v>6294</v>
      </c>
      <c r="Y108" s="43">
        <v>690</v>
      </c>
      <c r="Z108" s="34">
        <f t="shared" si="17"/>
        <v>560400</v>
      </c>
      <c r="AA108" s="60" t="e">
        <f>#REF!*1460</f>
        <v>#REF!</v>
      </c>
      <c r="AB108" s="60" t="e">
        <f t="shared" si="18"/>
        <v>#REF!</v>
      </c>
      <c r="AC108" s="35"/>
    </row>
    <row r="109" spans="1:29" ht="39" x14ac:dyDescent="0.25">
      <c r="A109" s="50" t="s">
        <v>69</v>
      </c>
      <c r="B109" s="51"/>
      <c r="C109" s="52">
        <v>41416</v>
      </c>
      <c r="D109" s="53" t="s">
        <v>70</v>
      </c>
      <c r="E109" s="53"/>
      <c r="F109" s="54" t="s">
        <v>71</v>
      </c>
      <c r="G109" s="55" t="s">
        <v>72</v>
      </c>
      <c r="H109" s="56" t="s">
        <v>73</v>
      </c>
      <c r="I109" s="55" t="s">
        <v>74</v>
      </c>
      <c r="J109" s="55"/>
      <c r="K109" s="57">
        <v>70116</v>
      </c>
      <c r="L109" s="55" t="s">
        <v>75</v>
      </c>
      <c r="M109" s="58" t="s">
        <v>76</v>
      </c>
      <c r="N109" s="661" t="s">
        <v>77</v>
      </c>
      <c r="O109" s="628"/>
      <c r="P109" s="59">
        <f t="shared" si="19"/>
        <v>10448900</v>
      </c>
      <c r="Q109" s="59">
        <f t="shared" si="20"/>
        <v>0</v>
      </c>
      <c r="R109" s="59">
        <f t="shared" si="21"/>
        <v>10448900</v>
      </c>
      <c r="S109" s="570" t="s">
        <v>70</v>
      </c>
      <c r="T109" s="571" t="s">
        <v>71</v>
      </c>
      <c r="U109" s="571" t="s">
        <v>72</v>
      </c>
      <c r="V109" s="571" t="s">
        <v>74</v>
      </c>
      <c r="W109" s="570">
        <v>70116</v>
      </c>
      <c r="X109" s="43">
        <v>3560704</v>
      </c>
      <c r="Y109" s="43">
        <v>3456215</v>
      </c>
      <c r="Z109" s="34">
        <f t="shared" si="17"/>
        <v>10448900</v>
      </c>
      <c r="AA109" s="60" t="e">
        <f>#REF!*1460</f>
        <v>#REF!</v>
      </c>
      <c r="AB109" s="60" t="e">
        <f t="shared" si="18"/>
        <v>#REF!</v>
      </c>
      <c r="AC109" s="35"/>
    </row>
    <row r="110" spans="1:29" x14ac:dyDescent="0.25">
      <c r="A110" s="100" t="s">
        <v>54</v>
      </c>
      <c r="B110" s="101"/>
      <c r="C110" s="512">
        <v>41407</v>
      </c>
      <c r="D110" s="666" t="s">
        <v>726</v>
      </c>
      <c r="E110" s="666" t="s">
        <v>726</v>
      </c>
      <c r="F110" s="103"/>
      <c r="G110" s="105" t="s">
        <v>727</v>
      </c>
      <c r="H110" s="105" t="s">
        <v>265</v>
      </c>
      <c r="I110" s="513" t="s">
        <v>728</v>
      </c>
      <c r="J110" s="513"/>
      <c r="K110" s="106">
        <v>70126</v>
      </c>
      <c r="L110" s="100" t="s">
        <v>729</v>
      </c>
      <c r="M110" s="104" t="s">
        <v>267</v>
      </c>
      <c r="N110" s="107" t="s">
        <v>268</v>
      </c>
      <c r="O110" s="598"/>
      <c r="P110" s="108">
        <f t="shared" si="19"/>
        <v>0</v>
      </c>
      <c r="Q110" s="108">
        <f t="shared" si="20"/>
        <v>0</v>
      </c>
      <c r="R110" s="108">
        <f t="shared" si="21"/>
        <v>0</v>
      </c>
      <c r="S110" s="570" t="s">
        <v>726</v>
      </c>
      <c r="T110" s="571"/>
      <c r="U110" s="579" t="s">
        <v>727</v>
      </c>
      <c r="V110" s="593" t="s">
        <v>728</v>
      </c>
      <c r="W110" s="570">
        <v>70126</v>
      </c>
      <c r="X110" s="43"/>
      <c r="Y110" s="43"/>
      <c r="Z110" s="34">
        <f t="shared" si="17"/>
        <v>0</v>
      </c>
      <c r="AA110" s="60" t="e">
        <f>#REF!*1460</f>
        <v>#REF!</v>
      </c>
      <c r="AB110" s="60" t="e">
        <f t="shared" si="18"/>
        <v>#REF!</v>
      </c>
      <c r="AC110" s="49"/>
    </row>
    <row r="111" spans="1:29" x14ac:dyDescent="0.25">
      <c r="A111" s="36" t="s">
        <v>54</v>
      </c>
      <c r="B111" s="37"/>
      <c r="C111" s="38">
        <v>41409</v>
      </c>
      <c r="D111" s="39" t="s">
        <v>410</v>
      </c>
      <c r="E111" s="39"/>
      <c r="F111" s="41">
        <v>1</v>
      </c>
      <c r="G111" s="42" t="s">
        <v>411</v>
      </c>
      <c r="H111" s="42" t="s">
        <v>190</v>
      </c>
      <c r="I111" s="40" t="s">
        <v>412</v>
      </c>
      <c r="J111" s="40"/>
      <c r="K111" s="43">
        <v>70122</v>
      </c>
      <c r="L111" s="125" t="s">
        <v>837</v>
      </c>
      <c r="M111" s="44" t="s">
        <v>838</v>
      </c>
      <c r="N111" s="177" t="s">
        <v>839</v>
      </c>
      <c r="O111" s="571"/>
      <c r="P111" s="45">
        <f t="shared" si="19"/>
        <v>532800</v>
      </c>
      <c r="Q111" s="45">
        <f t="shared" si="20"/>
        <v>0</v>
      </c>
      <c r="R111" s="46">
        <f t="shared" si="21"/>
        <v>532800</v>
      </c>
      <c r="S111" s="578" t="s">
        <v>410</v>
      </c>
      <c r="T111" s="571">
        <v>1</v>
      </c>
      <c r="U111" s="579" t="s">
        <v>411</v>
      </c>
      <c r="V111" s="593" t="s">
        <v>412</v>
      </c>
      <c r="W111" s="570">
        <v>70122</v>
      </c>
      <c r="X111" s="43">
        <v>361550</v>
      </c>
      <c r="Y111" s="43">
        <v>356222</v>
      </c>
      <c r="Z111" s="34">
        <f t="shared" si="17"/>
        <v>532800</v>
      </c>
      <c r="AA111" s="48" t="e">
        <f>#REF!*1460</f>
        <v>#REF!</v>
      </c>
      <c r="AB111" s="48" t="e">
        <f t="shared" si="18"/>
        <v>#REF!</v>
      </c>
      <c r="AC111" s="35"/>
    </row>
    <row r="112" spans="1:29" x14ac:dyDescent="0.25">
      <c r="A112" s="290" t="s">
        <v>54</v>
      </c>
      <c r="B112" s="291"/>
      <c r="C112" s="292">
        <v>41404</v>
      </c>
      <c r="D112" s="293" t="s">
        <v>362</v>
      </c>
      <c r="E112" s="293"/>
      <c r="F112" s="294">
        <v>2</v>
      </c>
      <c r="G112" s="295" t="s">
        <v>363</v>
      </c>
      <c r="H112" s="296" t="s">
        <v>57</v>
      </c>
      <c r="I112" s="296" t="s">
        <v>364</v>
      </c>
      <c r="J112" s="296"/>
      <c r="K112" s="297">
        <v>70126</v>
      </c>
      <c r="L112" s="298" t="s">
        <v>365</v>
      </c>
      <c r="M112" s="296" t="s">
        <v>60</v>
      </c>
      <c r="N112" s="650" t="s">
        <v>61</v>
      </c>
      <c r="O112" s="609"/>
      <c r="P112" s="299">
        <f t="shared" si="19"/>
        <v>609800</v>
      </c>
      <c r="Q112" s="299">
        <f t="shared" si="20"/>
        <v>0</v>
      </c>
      <c r="R112" s="299">
        <f t="shared" si="21"/>
        <v>609800</v>
      </c>
      <c r="S112" s="573" t="s">
        <v>362</v>
      </c>
      <c r="T112" s="574">
        <v>2</v>
      </c>
      <c r="U112" s="574" t="s">
        <v>363</v>
      </c>
      <c r="V112" s="574" t="s">
        <v>364</v>
      </c>
      <c r="W112" s="577">
        <v>70126</v>
      </c>
      <c r="X112" s="172">
        <v>56667</v>
      </c>
      <c r="Y112" s="172">
        <v>50569</v>
      </c>
      <c r="Z112" s="97">
        <f t="shared" si="17"/>
        <v>609800</v>
      </c>
      <c r="AA112" s="300" t="e">
        <f>#REF!*1460</f>
        <v>#REF!</v>
      </c>
      <c r="AB112" s="300" t="e">
        <f t="shared" si="18"/>
        <v>#REF!</v>
      </c>
      <c r="AC112" s="220" t="s">
        <v>270</v>
      </c>
    </row>
    <row r="113" spans="1:29" x14ac:dyDescent="0.25">
      <c r="A113" s="290" t="s">
        <v>54</v>
      </c>
      <c r="B113" s="291"/>
      <c r="C113" s="707">
        <v>41404</v>
      </c>
      <c r="D113" s="497" t="s">
        <v>635</v>
      </c>
      <c r="E113" s="497"/>
      <c r="F113" s="294"/>
      <c r="G113" s="295" t="s">
        <v>363</v>
      </c>
      <c r="H113" s="296" t="s">
        <v>57</v>
      </c>
      <c r="I113" s="296" t="s">
        <v>364</v>
      </c>
      <c r="J113" s="498"/>
      <c r="K113" s="297">
        <v>70126</v>
      </c>
      <c r="L113" s="298" t="s">
        <v>365</v>
      </c>
      <c r="M113" s="296" t="s">
        <v>60</v>
      </c>
      <c r="N113" s="650" t="s">
        <v>61</v>
      </c>
      <c r="O113" s="609"/>
      <c r="P113" s="299">
        <f t="shared" si="19"/>
        <v>600</v>
      </c>
      <c r="Q113" s="299">
        <f t="shared" si="20"/>
        <v>0</v>
      </c>
      <c r="R113" s="499">
        <f t="shared" si="21"/>
        <v>600</v>
      </c>
      <c r="S113" s="577" t="s">
        <v>635</v>
      </c>
      <c r="T113" s="574"/>
      <c r="U113" s="574" t="s">
        <v>363</v>
      </c>
      <c r="V113" s="574" t="s">
        <v>364</v>
      </c>
      <c r="W113" s="577">
        <v>70126</v>
      </c>
      <c r="X113" s="172">
        <v>22</v>
      </c>
      <c r="Y113" s="172">
        <v>16</v>
      </c>
      <c r="Z113" s="97">
        <f t="shared" si="17"/>
        <v>600</v>
      </c>
      <c r="AA113" s="300" t="e">
        <f>#REF!*1460</f>
        <v>#REF!</v>
      </c>
      <c r="AB113" s="300" t="e">
        <f t="shared" si="18"/>
        <v>#REF!</v>
      </c>
      <c r="AC113" s="220" t="s">
        <v>270</v>
      </c>
    </row>
    <row r="114" spans="1:29" x14ac:dyDescent="0.25">
      <c r="A114" s="36" t="s">
        <v>54</v>
      </c>
      <c r="B114" s="37"/>
      <c r="C114" s="38">
        <v>41404</v>
      </c>
      <c r="D114" s="39" t="s">
        <v>127</v>
      </c>
      <c r="E114" s="39"/>
      <c r="F114" s="41">
        <v>1</v>
      </c>
      <c r="G114" s="42" t="s">
        <v>128</v>
      </c>
      <c r="H114" s="42" t="s">
        <v>129</v>
      </c>
      <c r="I114" s="40" t="s">
        <v>130</v>
      </c>
      <c r="J114" s="40"/>
      <c r="K114" s="43">
        <v>70126</v>
      </c>
      <c r="L114" s="36" t="s">
        <v>824</v>
      </c>
      <c r="M114" s="130" t="s">
        <v>825</v>
      </c>
      <c r="N114" s="177" t="s">
        <v>131</v>
      </c>
      <c r="O114" s="571"/>
      <c r="P114" s="45">
        <f t="shared" si="19"/>
        <v>4028900</v>
      </c>
      <c r="Q114" s="45">
        <f t="shared" si="20"/>
        <v>0</v>
      </c>
      <c r="R114" s="46">
        <f t="shared" si="21"/>
        <v>4028900</v>
      </c>
      <c r="S114" s="578" t="s">
        <v>127</v>
      </c>
      <c r="T114" s="571">
        <v>1</v>
      </c>
      <c r="U114" s="579" t="s">
        <v>128</v>
      </c>
      <c r="V114" s="593" t="s">
        <v>130</v>
      </c>
      <c r="W114" s="570">
        <v>70126</v>
      </c>
      <c r="X114" s="43">
        <v>187982</v>
      </c>
      <c r="Y114" s="43">
        <v>147693</v>
      </c>
      <c r="Z114" s="34">
        <f t="shared" si="17"/>
        <v>4028900</v>
      </c>
      <c r="AA114" s="48" t="e">
        <f>#REF!*1460</f>
        <v>#REF!</v>
      </c>
      <c r="AB114" s="48" t="e">
        <f t="shared" si="18"/>
        <v>#REF!</v>
      </c>
      <c r="AC114" s="35"/>
    </row>
    <row r="115" spans="1:29" x14ac:dyDescent="0.25">
      <c r="A115" s="36" t="s">
        <v>54</v>
      </c>
      <c r="B115" s="37"/>
      <c r="C115" s="511"/>
      <c r="D115" s="266" t="s">
        <v>669</v>
      </c>
      <c r="E115" s="178"/>
      <c r="F115" s="41"/>
      <c r="G115" s="44" t="s">
        <v>721</v>
      </c>
      <c r="H115" s="42" t="s">
        <v>80</v>
      </c>
      <c r="I115" s="44" t="s">
        <v>722</v>
      </c>
      <c r="J115" s="44"/>
      <c r="K115" s="43">
        <v>70114</v>
      </c>
      <c r="L115" s="44" t="s">
        <v>723</v>
      </c>
      <c r="M115" s="44"/>
      <c r="N115" s="177" t="s">
        <v>724</v>
      </c>
      <c r="O115" s="570">
        <v>86</v>
      </c>
      <c r="P115" s="45">
        <f t="shared" si="19"/>
        <v>0</v>
      </c>
      <c r="Q115" s="45">
        <f t="shared" si="20"/>
        <v>125560</v>
      </c>
      <c r="R115" s="45">
        <f t="shared" si="21"/>
        <v>0</v>
      </c>
      <c r="S115" s="596" t="s">
        <v>669</v>
      </c>
      <c r="T115" s="569"/>
      <c r="U115" s="571" t="s">
        <v>721</v>
      </c>
      <c r="V115" s="571" t="s">
        <v>722</v>
      </c>
      <c r="W115" s="570">
        <v>70114</v>
      </c>
      <c r="X115" s="43"/>
      <c r="Y115" s="43"/>
      <c r="Z115" s="34">
        <f t="shared" si="17"/>
        <v>0</v>
      </c>
      <c r="AA115" s="60" t="e">
        <f>#REF!*1460</f>
        <v>#REF!</v>
      </c>
      <c r="AB115" s="60" t="e">
        <f t="shared" si="18"/>
        <v>#REF!</v>
      </c>
      <c r="AC115" s="49"/>
    </row>
    <row r="116" spans="1:29" x14ac:dyDescent="0.25">
      <c r="A116" s="36" t="s">
        <v>54</v>
      </c>
      <c r="B116" s="37"/>
      <c r="C116" s="260"/>
      <c r="D116" s="39" t="s">
        <v>669</v>
      </c>
      <c r="E116" s="360"/>
      <c r="F116" s="41">
        <v>1</v>
      </c>
      <c r="G116" s="42" t="s">
        <v>670</v>
      </c>
      <c r="H116" s="42" t="s">
        <v>671</v>
      </c>
      <c r="I116" s="151" t="s">
        <v>672</v>
      </c>
      <c r="J116" s="151"/>
      <c r="K116" s="43">
        <v>70113</v>
      </c>
      <c r="L116" s="36" t="s">
        <v>673</v>
      </c>
      <c r="M116" s="44" t="s">
        <v>674</v>
      </c>
      <c r="N116" s="177" t="s">
        <v>675</v>
      </c>
      <c r="O116" s="571"/>
      <c r="P116" s="45">
        <f t="shared" si="19"/>
        <v>0</v>
      </c>
      <c r="Q116" s="45">
        <f t="shared" si="20"/>
        <v>0</v>
      </c>
      <c r="R116" s="182">
        <f t="shared" si="21"/>
        <v>0</v>
      </c>
      <c r="S116" s="578" t="s">
        <v>669</v>
      </c>
      <c r="T116" s="571">
        <v>1</v>
      </c>
      <c r="U116" s="579" t="s">
        <v>670</v>
      </c>
      <c r="V116" s="587" t="s">
        <v>672</v>
      </c>
      <c r="W116" s="570">
        <v>70113</v>
      </c>
      <c r="X116" s="43"/>
      <c r="Y116" s="43"/>
      <c r="Z116" s="34">
        <f t="shared" si="17"/>
        <v>0</v>
      </c>
      <c r="AA116" s="48" t="e">
        <f>#REF!*1460</f>
        <v>#REF!</v>
      </c>
      <c r="AB116" s="48" t="e">
        <f t="shared" si="18"/>
        <v>#REF!</v>
      </c>
      <c r="AC116" s="49"/>
    </row>
    <row r="117" spans="1:29" x14ac:dyDescent="0.25">
      <c r="A117" s="314" t="s">
        <v>305</v>
      </c>
      <c r="B117" s="315"/>
      <c r="C117" s="316">
        <v>41426</v>
      </c>
      <c r="D117" s="317" t="s">
        <v>404</v>
      </c>
      <c r="E117" s="317"/>
      <c r="F117" s="318">
        <v>3</v>
      </c>
      <c r="G117" s="319" t="s">
        <v>405</v>
      </c>
      <c r="H117" s="319" t="s">
        <v>406</v>
      </c>
      <c r="I117" s="320" t="s">
        <v>407</v>
      </c>
      <c r="J117" s="320"/>
      <c r="K117" s="321">
        <v>70117</v>
      </c>
      <c r="L117" s="319" t="s">
        <v>408</v>
      </c>
      <c r="M117" s="319"/>
      <c r="N117" s="643" t="s">
        <v>409</v>
      </c>
      <c r="O117" s="597"/>
      <c r="P117" s="322">
        <f t="shared" si="19"/>
        <v>545300</v>
      </c>
      <c r="Q117" s="322">
        <f t="shared" si="20"/>
        <v>0</v>
      </c>
      <c r="R117" s="323">
        <f t="shared" si="21"/>
        <v>545300</v>
      </c>
      <c r="S117" s="578" t="s">
        <v>404</v>
      </c>
      <c r="T117" s="571"/>
      <c r="U117" s="571" t="s">
        <v>405</v>
      </c>
      <c r="V117" s="587" t="s">
        <v>407</v>
      </c>
      <c r="W117" s="570">
        <v>70117</v>
      </c>
      <c r="X117" s="43">
        <v>120882</v>
      </c>
      <c r="Y117" s="43">
        <v>115429</v>
      </c>
      <c r="Z117" s="34">
        <f t="shared" si="17"/>
        <v>545300</v>
      </c>
      <c r="AA117" s="48" t="e">
        <f>#REF!*1460</f>
        <v>#REF!</v>
      </c>
      <c r="AB117" s="48" t="e">
        <f t="shared" si="18"/>
        <v>#REF!</v>
      </c>
      <c r="AC117" s="35"/>
    </row>
    <row r="118" spans="1:29" x14ac:dyDescent="0.25">
      <c r="A118" s="314" t="s">
        <v>305</v>
      </c>
      <c r="B118" s="315"/>
      <c r="C118" s="316">
        <v>41426</v>
      </c>
      <c r="D118" s="317" t="s">
        <v>634</v>
      </c>
      <c r="E118" s="317"/>
      <c r="F118" s="318"/>
      <c r="G118" s="319" t="s">
        <v>405</v>
      </c>
      <c r="H118" s="319" t="s">
        <v>406</v>
      </c>
      <c r="I118" s="320" t="s">
        <v>407</v>
      </c>
      <c r="J118" s="320"/>
      <c r="K118" s="321">
        <v>70117</v>
      </c>
      <c r="L118" s="319" t="s">
        <v>408</v>
      </c>
      <c r="M118" s="319"/>
      <c r="N118" s="643" t="s">
        <v>409</v>
      </c>
      <c r="O118" s="597"/>
      <c r="P118" s="322">
        <f t="shared" si="19"/>
        <v>600</v>
      </c>
      <c r="Q118" s="322">
        <f t="shared" si="20"/>
        <v>0</v>
      </c>
      <c r="R118" s="323">
        <f t="shared" si="21"/>
        <v>600</v>
      </c>
      <c r="S118" s="578" t="s">
        <v>634</v>
      </c>
      <c r="T118" s="571"/>
      <c r="U118" s="571" t="s">
        <v>405</v>
      </c>
      <c r="V118" s="587" t="s">
        <v>407</v>
      </c>
      <c r="W118" s="570">
        <v>70117</v>
      </c>
      <c r="X118" s="43">
        <v>1466</v>
      </c>
      <c r="Y118" s="43">
        <v>1460</v>
      </c>
      <c r="Z118" s="34">
        <f t="shared" si="17"/>
        <v>600</v>
      </c>
      <c r="AA118" s="48" t="e">
        <f>#REF!*1460</f>
        <v>#REF!</v>
      </c>
      <c r="AB118" s="48" t="e">
        <f t="shared" si="18"/>
        <v>#REF!</v>
      </c>
      <c r="AC118" s="153"/>
    </row>
    <row r="119" spans="1:29" x14ac:dyDescent="0.25">
      <c r="A119" s="314" t="s">
        <v>305</v>
      </c>
      <c r="B119" s="315"/>
      <c r="C119" s="316">
        <v>41426</v>
      </c>
      <c r="D119" s="317" t="s">
        <v>725</v>
      </c>
      <c r="E119" s="317"/>
      <c r="F119" s="318"/>
      <c r="G119" s="319" t="s">
        <v>405</v>
      </c>
      <c r="H119" s="319" t="s">
        <v>406</v>
      </c>
      <c r="I119" s="320" t="s">
        <v>407</v>
      </c>
      <c r="J119" s="320"/>
      <c r="K119" s="321">
        <v>70117</v>
      </c>
      <c r="L119" s="319" t="s">
        <v>408</v>
      </c>
      <c r="M119" s="319"/>
      <c r="N119" s="643" t="s">
        <v>409</v>
      </c>
      <c r="O119" s="597"/>
      <c r="P119" s="322">
        <f t="shared" si="19"/>
        <v>0</v>
      </c>
      <c r="Q119" s="322">
        <f t="shared" si="20"/>
        <v>0</v>
      </c>
      <c r="R119" s="323">
        <f t="shared" si="21"/>
        <v>0</v>
      </c>
      <c r="S119" s="578" t="s">
        <v>725</v>
      </c>
      <c r="T119" s="571"/>
      <c r="U119" s="571" t="s">
        <v>405</v>
      </c>
      <c r="V119" s="587" t="s">
        <v>407</v>
      </c>
      <c r="W119" s="570">
        <v>70117</v>
      </c>
      <c r="X119" s="43">
        <v>639</v>
      </c>
      <c r="Y119" s="43">
        <v>639</v>
      </c>
      <c r="Z119" s="34">
        <f t="shared" si="17"/>
        <v>0</v>
      </c>
      <c r="AA119" s="48" t="e">
        <f>#REF!*1460</f>
        <v>#REF!</v>
      </c>
      <c r="AB119" s="48" t="e">
        <f t="shared" si="18"/>
        <v>#REF!</v>
      </c>
      <c r="AC119" s="153"/>
    </row>
    <row r="120" spans="1:29" x14ac:dyDescent="0.25">
      <c r="A120" s="359" t="s">
        <v>69</v>
      </c>
      <c r="B120" s="37"/>
      <c r="C120" s="324">
        <v>41400</v>
      </c>
      <c r="D120" s="178" t="s">
        <v>444</v>
      </c>
      <c r="E120" s="178" t="s">
        <v>168</v>
      </c>
      <c r="F120" s="41"/>
      <c r="G120" s="44" t="s">
        <v>445</v>
      </c>
      <c r="H120" s="44" t="s">
        <v>160</v>
      </c>
      <c r="I120" s="44" t="s">
        <v>446</v>
      </c>
      <c r="J120" s="44"/>
      <c r="K120" s="43">
        <v>70127</v>
      </c>
      <c r="L120" s="44" t="s">
        <v>323</v>
      </c>
      <c r="M120" s="44" t="s">
        <v>324</v>
      </c>
      <c r="N120" s="177"/>
      <c r="O120" s="571"/>
      <c r="P120" s="45">
        <f t="shared" si="19"/>
        <v>388800</v>
      </c>
      <c r="Q120" s="45">
        <f t="shared" si="20"/>
        <v>0</v>
      </c>
      <c r="R120" s="45">
        <f t="shared" si="21"/>
        <v>388800</v>
      </c>
      <c r="S120" s="570" t="s">
        <v>444</v>
      </c>
      <c r="T120" s="571"/>
      <c r="U120" s="571" t="s">
        <v>445</v>
      </c>
      <c r="V120" s="571" t="s">
        <v>446</v>
      </c>
      <c r="W120" s="570">
        <v>70127</v>
      </c>
      <c r="X120" s="43">
        <v>104394</v>
      </c>
      <c r="Y120" s="43">
        <v>100506</v>
      </c>
      <c r="Z120" s="34">
        <f t="shared" si="17"/>
        <v>388800</v>
      </c>
      <c r="AA120" s="44"/>
      <c r="AB120" s="44"/>
      <c r="AC120" s="35"/>
    </row>
    <row r="121" spans="1:29" x14ac:dyDescent="0.25">
      <c r="A121" s="121" t="s">
        <v>305</v>
      </c>
      <c r="B121" s="37"/>
      <c r="C121" s="123"/>
      <c r="D121" s="123" t="s">
        <v>669</v>
      </c>
      <c r="E121" s="123"/>
      <c r="F121" s="41">
        <v>1</v>
      </c>
      <c r="G121" s="361" t="s">
        <v>684</v>
      </c>
      <c r="H121" s="505" t="s">
        <v>685</v>
      </c>
      <c r="I121" s="42" t="s">
        <v>686</v>
      </c>
      <c r="J121" s="42"/>
      <c r="K121" s="43">
        <v>70114</v>
      </c>
      <c r="L121" s="36" t="s">
        <v>687</v>
      </c>
      <c r="M121" s="44" t="s">
        <v>688</v>
      </c>
      <c r="N121" s="177" t="s">
        <v>689</v>
      </c>
      <c r="O121" s="571"/>
      <c r="P121" s="45">
        <f t="shared" si="19"/>
        <v>0</v>
      </c>
      <c r="Q121" s="45">
        <f t="shared" si="20"/>
        <v>0</v>
      </c>
      <c r="R121" s="503">
        <f t="shared" si="21"/>
        <v>0</v>
      </c>
      <c r="S121" s="581" t="s">
        <v>669</v>
      </c>
      <c r="T121" s="571">
        <v>1</v>
      </c>
      <c r="U121" s="584" t="s">
        <v>684</v>
      </c>
      <c r="V121" s="579" t="s">
        <v>686</v>
      </c>
      <c r="W121" s="570">
        <v>70114</v>
      </c>
      <c r="X121" s="43"/>
      <c r="Y121" s="43"/>
      <c r="Z121" s="34">
        <f t="shared" si="17"/>
        <v>0</v>
      </c>
      <c r="AA121" s="129" t="e">
        <f>#REF!*1460</f>
        <v>#REF!</v>
      </c>
      <c r="AB121" s="129" t="e">
        <f>Z121-AA121</f>
        <v>#REF!</v>
      </c>
      <c r="AC121" s="49"/>
    </row>
    <row r="122" spans="1:29" x14ac:dyDescent="0.25">
      <c r="A122" s="121" t="s">
        <v>69</v>
      </c>
      <c r="B122" s="37"/>
      <c r="C122" s="123"/>
      <c r="D122" s="123" t="s">
        <v>528</v>
      </c>
      <c r="E122" s="123"/>
      <c r="F122" s="41">
        <v>1</v>
      </c>
      <c r="G122" s="124" t="s">
        <v>529</v>
      </c>
      <c r="H122" s="124" t="s">
        <v>530</v>
      </c>
      <c r="I122" s="121" t="s">
        <v>531</v>
      </c>
      <c r="J122" s="121"/>
      <c r="K122" s="43">
        <v>70115</v>
      </c>
      <c r="L122" s="125" t="s">
        <v>532</v>
      </c>
      <c r="M122" s="44" t="s">
        <v>533</v>
      </c>
      <c r="N122" s="177" t="s">
        <v>534</v>
      </c>
      <c r="O122" s="571"/>
      <c r="P122" s="45">
        <f t="shared" si="19"/>
        <v>226400</v>
      </c>
      <c r="Q122" s="45">
        <f t="shared" si="20"/>
        <v>0</v>
      </c>
      <c r="R122" s="126">
        <f t="shared" si="21"/>
        <v>226400</v>
      </c>
      <c r="S122" s="581" t="s">
        <v>528</v>
      </c>
      <c r="T122" s="571">
        <v>1</v>
      </c>
      <c r="U122" s="582" t="s">
        <v>529</v>
      </c>
      <c r="V122" s="583" t="s">
        <v>531</v>
      </c>
      <c r="W122" s="570">
        <v>70115</v>
      </c>
      <c r="X122" s="43">
        <v>61566</v>
      </c>
      <c r="Y122" s="43">
        <v>59302</v>
      </c>
      <c r="Z122" s="34">
        <f t="shared" si="17"/>
        <v>226400</v>
      </c>
      <c r="AA122" s="129" t="e">
        <f>#REF!*1460</f>
        <v>#REF!</v>
      </c>
      <c r="AB122" s="129" t="e">
        <f>Z122-AA122</f>
        <v>#REF!</v>
      </c>
      <c r="AC122" s="35"/>
    </row>
    <row r="123" spans="1:29" x14ac:dyDescent="0.25">
      <c r="A123" s="258" t="s">
        <v>69</v>
      </c>
      <c r="B123" s="475"/>
      <c r="C123" s="260">
        <v>41410</v>
      </c>
      <c r="D123" s="261" t="s">
        <v>601</v>
      </c>
      <c r="E123" s="261" t="s">
        <v>168</v>
      </c>
      <c r="F123" s="41"/>
      <c r="G123" s="258" t="s">
        <v>602</v>
      </c>
      <c r="H123" s="258" t="s">
        <v>160</v>
      </c>
      <c r="I123" s="258" t="s">
        <v>603</v>
      </c>
      <c r="J123" s="258"/>
      <c r="K123" s="263">
        <v>70119</v>
      </c>
      <c r="L123" s="258"/>
      <c r="M123" s="258"/>
      <c r="N123" s="501"/>
      <c r="O123" s="569"/>
      <c r="P123" s="264">
        <f t="shared" si="19"/>
        <v>24100</v>
      </c>
      <c r="Q123" s="264">
        <f t="shared" si="20"/>
        <v>0</v>
      </c>
      <c r="R123" s="264">
        <f t="shared" si="21"/>
        <v>24100</v>
      </c>
      <c r="S123" s="577" t="s">
        <v>601</v>
      </c>
      <c r="T123" s="574"/>
      <c r="U123" s="574" t="s">
        <v>602</v>
      </c>
      <c r="V123" s="574" t="s">
        <v>603</v>
      </c>
      <c r="W123" s="577">
        <v>70119</v>
      </c>
      <c r="X123" s="172" t="s">
        <v>95</v>
      </c>
      <c r="Y123" s="172" t="s">
        <v>96</v>
      </c>
      <c r="Z123" s="97">
        <v>24100</v>
      </c>
      <c r="AA123" s="300" t="e">
        <f>#REF!*1460</f>
        <v>#REF!</v>
      </c>
      <c r="AB123" s="300" t="e">
        <f>Z123-AA123</f>
        <v>#REF!</v>
      </c>
      <c r="AC123" s="99" t="s">
        <v>97</v>
      </c>
    </row>
    <row r="124" spans="1:29" x14ac:dyDescent="0.25">
      <c r="A124" s="258" t="s">
        <v>69</v>
      </c>
      <c r="B124" s="475"/>
      <c r="C124" s="260">
        <v>41410</v>
      </c>
      <c r="D124" s="261" t="s">
        <v>697</v>
      </c>
      <c r="E124" s="261" t="s">
        <v>168</v>
      </c>
      <c r="F124" s="41"/>
      <c r="G124" s="258" t="s">
        <v>602</v>
      </c>
      <c r="H124" s="258" t="s">
        <v>160</v>
      </c>
      <c r="I124" s="258" t="s">
        <v>698</v>
      </c>
      <c r="J124" s="258"/>
      <c r="K124" s="263">
        <v>70119</v>
      </c>
      <c r="L124" s="258"/>
      <c r="M124" s="258"/>
      <c r="N124" s="501"/>
      <c r="O124" s="569"/>
      <c r="P124" s="264">
        <f t="shared" si="19"/>
        <v>0</v>
      </c>
      <c r="Q124" s="264">
        <f t="shared" si="20"/>
        <v>0</v>
      </c>
      <c r="R124" s="264">
        <f t="shared" si="21"/>
        <v>0</v>
      </c>
      <c r="S124" s="570" t="s">
        <v>697</v>
      </c>
      <c r="T124" s="571"/>
      <c r="U124" s="571" t="s">
        <v>602</v>
      </c>
      <c r="V124" s="571" t="s">
        <v>698</v>
      </c>
      <c r="W124" s="570">
        <v>70119</v>
      </c>
      <c r="X124" s="43">
        <v>3198</v>
      </c>
      <c r="Y124" s="43">
        <v>3198</v>
      </c>
      <c r="Z124" s="34">
        <f t="shared" ref="Z124:Z161" si="22">(X124-Y124)*100</f>
        <v>0</v>
      </c>
      <c r="AA124" s="60" t="e">
        <f>#REF!*1460</f>
        <v>#REF!</v>
      </c>
      <c r="AB124" s="60" t="e">
        <f>Z124-AA124</f>
        <v>#REF!</v>
      </c>
      <c r="AC124" s="35"/>
    </row>
    <row r="125" spans="1:29" x14ac:dyDescent="0.25">
      <c r="A125" s="121" t="s">
        <v>69</v>
      </c>
      <c r="B125" s="37"/>
      <c r="C125" s="123" t="s">
        <v>817</v>
      </c>
      <c r="D125" s="178" t="s">
        <v>748</v>
      </c>
      <c r="E125" s="123" t="s">
        <v>737</v>
      </c>
      <c r="F125" s="41"/>
      <c r="G125" s="121" t="s">
        <v>816</v>
      </c>
      <c r="H125" s="121" t="s">
        <v>160</v>
      </c>
      <c r="I125" s="121" t="s">
        <v>750</v>
      </c>
      <c r="J125" s="121"/>
      <c r="K125" s="43">
        <v>70118</v>
      </c>
      <c r="L125" s="125" t="s">
        <v>323</v>
      </c>
      <c r="M125" s="44" t="s">
        <v>324</v>
      </c>
      <c r="N125" s="177"/>
      <c r="O125" s="571"/>
      <c r="P125" s="45">
        <f t="shared" si="19"/>
        <v>0</v>
      </c>
      <c r="Q125" s="45">
        <f t="shared" si="20"/>
        <v>0</v>
      </c>
      <c r="R125" s="126">
        <f t="shared" si="21"/>
        <v>0</v>
      </c>
      <c r="S125" s="570" t="s">
        <v>748</v>
      </c>
      <c r="T125" s="571"/>
      <c r="U125" s="583" t="s">
        <v>749</v>
      </c>
      <c r="V125" s="583" t="s">
        <v>750</v>
      </c>
      <c r="W125" s="570">
        <v>70118</v>
      </c>
      <c r="X125" s="43"/>
      <c r="Y125" s="43"/>
      <c r="Z125" s="34">
        <f t="shared" si="22"/>
        <v>0</v>
      </c>
      <c r="AA125" s="48"/>
      <c r="AB125" s="48"/>
      <c r="AC125" s="35"/>
    </row>
    <row r="126" spans="1:29" x14ac:dyDescent="0.25">
      <c r="A126" s="36" t="s">
        <v>54</v>
      </c>
      <c r="B126" s="37"/>
      <c r="C126" s="122">
        <v>41421</v>
      </c>
      <c r="D126" s="123" t="s">
        <v>650</v>
      </c>
      <c r="E126" s="123" t="s">
        <v>168</v>
      </c>
      <c r="F126" s="41"/>
      <c r="G126" s="124" t="s">
        <v>651</v>
      </c>
      <c r="H126" s="124" t="s">
        <v>141</v>
      </c>
      <c r="I126" s="121" t="s">
        <v>652</v>
      </c>
      <c r="J126" s="121"/>
      <c r="K126" s="43">
        <v>70125</v>
      </c>
      <c r="L126" s="125"/>
      <c r="M126" s="44"/>
      <c r="N126" s="177"/>
      <c r="O126" s="571"/>
      <c r="P126" s="45">
        <f t="shared" si="19"/>
        <v>0</v>
      </c>
      <c r="Q126" s="45">
        <f t="shared" si="20"/>
        <v>0</v>
      </c>
      <c r="R126" s="126">
        <f t="shared" si="21"/>
        <v>0</v>
      </c>
      <c r="S126" s="581" t="s">
        <v>650</v>
      </c>
      <c r="T126" s="571"/>
      <c r="U126" s="582" t="s">
        <v>651</v>
      </c>
      <c r="V126" s="583" t="s">
        <v>652</v>
      </c>
      <c r="W126" s="570">
        <v>70125</v>
      </c>
      <c r="X126" s="43">
        <v>504424</v>
      </c>
      <c r="Y126" s="43">
        <v>504424</v>
      </c>
      <c r="Z126" s="34">
        <f t="shared" si="22"/>
        <v>0</v>
      </c>
      <c r="AA126" s="129" t="e">
        <f>#REF!*1460</f>
        <v>#REF!</v>
      </c>
      <c r="AB126" s="129" t="e">
        <f t="shared" ref="AB126:AB135" si="23">Z126-AA126</f>
        <v>#REF!</v>
      </c>
      <c r="AC126" s="35"/>
    </row>
    <row r="127" spans="1:29" x14ac:dyDescent="0.25">
      <c r="A127" s="36" t="s">
        <v>54</v>
      </c>
      <c r="B127" s="37"/>
      <c r="C127" s="38">
        <v>41410</v>
      </c>
      <c r="D127" s="39" t="s">
        <v>401</v>
      </c>
      <c r="E127" s="123"/>
      <c r="F127" s="41">
        <v>1</v>
      </c>
      <c r="G127" s="124" t="s">
        <v>402</v>
      </c>
      <c r="H127" s="124" t="s">
        <v>141</v>
      </c>
      <c r="I127" s="121" t="s">
        <v>403</v>
      </c>
      <c r="J127" s="121"/>
      <c r="K127" s="43">
        <v>70117</v>
      </c>
      <c r="L127" s="125" t="s">
        <v>143</v>
      </c>
      <c r="M127" s="44" t="s">
        <v>144</v>
      </c>
      <c r="N127" s="177"/>
      <c r="O127" s="571"/>
      <c r="P127" s="45">
        <f t="shared" si="19"/>
        <v>555900</v>
      </c>
      <c r="Q127" s="45">
        <f t="shared" si="20"/>
        <v>0</v>
      </c>
      <c r="R127" s="126">
        <f t="shared" si="21"/>
        <v>555900</v>
      </c>
      <c r="S127" s="578" t="s">
        <v>401</v>
      </c>
      <c r="T127" s="571">
        <v>1</v>
      </c>
      <c r="U127" s="582" t="s">
        <v>402</v>
      </c>
      <c r="V127" s="583" t="s">
        <v>403</v>
      </c>
      <c r="W127" s="570">
        <v>70117</v>
      </c>
      <c r="X127" s="43">
        <v>42943</v>
      </c>
      <c r="Y127" s="43">
        <v>37384</v>
      </c>
      <c r="Z127" s="34">
        <f t="shared" si="22"/>
        <v>555900</v>
      </c>
      <c r="AA127" s="129" t="e">
        <f>#REF!*1460</f>
        <v>#REF!</v>
      </c>
      <c r="AB127" s="129" t="e">
        <f t="shared" si="23"/>
        <v>#REF!</v>
      </c>
      <c r="AC127" s="35"/>
    </row>
    <row r="128" spans="1:29" x14ac:dyDescent="0.25">
      <c r="A128" s="258"/>
      <c r="B128" s="475"/>
      <c r="C128" s="501"/>
      <c r="D128" s="261"/>
      <c r="E128" s="261"/>
      <c r="F128" s="41"/>
      <c r="G128" s="258" t="s">
        <v>699</v>
      </c>
      <c r="H128" s="258" t="s">
        <v>160</v>
      </c>
      <c r="I128" s="258" t="s">
        <v>700</v>
      </c>
      <c r="J128" s="258"/>
      <c r="K128" s="263">
        <v>70117</v>
      </c>
      <c r="L128" s="258"/>
      <c r="M128" s="258"/>
      <c r="N128" s="501"/>
      <c r="O128" s="569"/>
      <c r="P128" s="264">
        <f t="shared" ref="P128:P159" si="24">Z128</f>
        <v>0</v>
      </c>
      <c r="Q128" s="264">
        <f t="shared" ref="Q128:Q159" si="25">O128*1460</f>
        <v>0</v>
      </c>
      <c r="R128" s="264">
        <f t="shared" ref="R128:R159" si="26">IF(P128-Q128&gt;=0,P128-Q128,0)</f>
        <v>0</v>
      </c>
      <c r="S128" s="570"/>
      <c r="T128" s="571"/>
      <c r="U128" s="571" t="s">
        <v>699</v>
      </c>
      <c r="V128" s="571" t="s">
        <v>700</v>
      </c>
      <c r="W128" s="570">
        <v>70117</v>
      </c>
      <c r="X128" s="43"/>
      <c r="Y128" s="43"/>
      <c r="Z128" s="34">
        <f t="shared" si="22"/>
        <v>0</v>
      </c>
      <c r="AA128" s="60" t="e">
        <f>#REF!*1460</f>
        <v>#REF!</v>
      </c>
      <c r="AB128" s="60" t="e">
        <f t="shared" si="23"/>
        <v>#REF!</v>
      </c>
      <c r="AC128" s="49"/>
    </row>
    <row r="129" spans="1:29" x14ac:dyDescent="0.25">
      <c r="A129" s="36" t="s">
        <v>54</v>
      </c>
      <c r="B129" s="37"/>
      <c r="C129" s="38">
        <v>41410</v>
      </c>
      <c r="D129" s="39" t="s">
        <v>263</v>
      </c>
      <c r="E129" s="39"/>
      <c r="F129" s="41"/>
      <c r="G129" s="42" t="s">
        <v>847</v>
      </c>
      <c r="H129" s="42" t="s">
        <v>141</v>
      </c>
      <c r="I129" s="40" t="s">
        <v>266</v>
      </c>
      <c r="J129" s="40"/>
      <c r="K129" s="43">
        <v>70119</v>
      </c>
      <c r="L129" s="36" t="s">
        <v>143</v>
      </c>
      <c r="M129" s="44" t="s">
        <v>144</v>
      </c>
      <c r="N129" s="177" t="s">
        <v>594</v>
      </c>
      <c r="O129" s="571"/>
      <c r="P129" s="45">
        <f t="shared" si="24"/>
        <v>961400</v>
      </c>
      <c r="Q129" s="45">
        <f t="shared" si="25"/>
        <v>0</v>
      </c>
      <c r="R129" s="46">
        <f t="shared" si="26"/>
        <v>961400</v>
      </c>
      <c r="S129" s="578" t="s">
        <v>263</v>
      </c>
      <c r="T129" s="571"/>
      <c r="U129" s="579" t="s">
        <v>264</v>
      </c>
      <c r="V129" s="593" t="s">
        <v>266</v>
      </c>
      <c r="W129" s="570">
        <v>70119</v>
      </c>
      <c r="X129" s="43">
        <v>113643</v>
      </c>
      <c r="Y129" s="43">
        <v>104029</v>
      </c>
      <c r="Z129" s="34">
        <f t="shared" si="22"/>
        <v>961400</v>
      </c>
      <c r="AA129" s="48" t="e">
        <f>#REF!*1460</f>
        <v>#REF!</v>
      </c>
      <c r="AB129" s="48" t="e">
        <f t="shared" si="23"/>
        <v>#REF!</v>
      </c>
      <c r="AC129" s="35"/>
    </row>
    <row r="130" spans="1:29" x14ac:dyDescent="0.25">
      <c r="A130" s="258"/>
      <c r="B130" s="475"/>
      <c r="C130" s="501"/>
      <c r="D130" s="261"/>
      <c r="E130" s="261"/>
      <c r="F130" s="41"/>
      <c r="G130" s="258" t="s">
        <v>716</v>
      </c>
      <c r="H130" s="258" t="s">
        <v>160</v>
      </c>
      <c r="I130" s="258" t="s">
        <v>717</v>
      </c>
      <c r="J130" s="258"/>
      <c r="K130" s="263">
        <v>70119</v>
      </c>
      <c r="L130" s="258"/>
      <c r="M130" s="258"/>
      <c r="N130" s="501"/>
      <c r="O130" s="569"/>
      <c r="P130" s="264">
        <f t="shared" si="24"/>
        <v>0</v>
      </c>
      <c r="Q130" s="264">
        <f t="shared" si="25"/>
        <v>0</v>
      </c>
      <c r="R130" s="264">
        <f t="shared" si="26"/>
        <v>0</v>
      </c>
      <c r="S130" s="570"/>
      <c r="T130" s="571"/>
      <c r="U130" s="571" t="s">
        <v>716</v>
      </c>
      <c r="V130" s="571" t="s">
        <v>717</v>
      </c>
      <c r="W130" s="570">
        <v>70119</v>
      </c>
      <c r="X130" s="43"/>
      <c r="Y130" s="43"/>
      <c r="Z130" s="34">
        <f t="shared" si="22"/>
        <v>0</v>
      </c>
      <c r="AA130" s="120" t="e">
        <f>#REF!*1460</f>
        <v>#REF!</v>
      </c>
      <c r="AB130" s="120" t="e">
        <f t="shared" si="23"/>
        <v>#REF!</v>
      </c>
      <c r="AC130" s="49"/>
    </row>
    <row r="131" spans="1:29" x14ac:dyDescent="0.25">
      <c r="A131" s="36" t="s">
        <v>69</v>
      </c>
      <c r="B131" s="37"/>
      <c r="C131" s="38"/>
      <c r="D131" s="39"/>
      <c r="E131" s="675"/>
      <c r="F131" s="41"/>
      <c r="G131" s="361" t="s">
        <v>653</v>
      </c>
      <c r="H131" s="44" t="s">
        <v>160</v>
      </c>
      <c r="I131" s="502" t="s">
        <v>654</v>
      </c>
      <c r="J131" s="502"/>
      <c r="K131" s="43">
        <v>70113</v>
      </c>
      <c r="L131" s="36"/>
      <c r="M131" s="44"/>
      <c r="N131" s="177"/>
      <c r="O131" s="571"/>
      <c r="P131" s="45">
        <f t="shared" si="24"/>
        <v>0</v>
      </c>
      <c r="Q131" s="45">
        <f t="shared" si="25"/>
        <v>0</v>
      </c>
      <c r="R131" s="503">
        <f t="shared" si="26"/>
        <v>0</v>
      </c>
      <c r="S131" s="578"/>
      <c r="T131" s="571"/>
      <c r="U131" s="584" t="s">
        <v>653</v>
      </c>
      <c r="V131" s="585" t="s">
        <v>654</v>
      </c>
      <c r="W131" s="570">
        <v>70113</v>
      </c>
      <c r="X131" s="43"/>
      <c r="Y131" s="43"/>
      <c r="Z131" s="34">
        <f t="shared" si="22"/>
        <v>0</v>
      </c>
      <c r="AA131" s="60" t="e">
        <f>#REF!*1460</f>
        <v>#REF!</v>
      </c>
      <c r="AB131" s="60" t="e">
        <f t="shared" si="23"/>
        <v>#REF!</v>
      </c>
      <c r="AC131" s="49"/>
    </row>
    <row r="132" spans="1:29" x14ac:dyDescent="0.25">
      <c r="A132" s="258"/>
      <c r="B132" s="475"/>
      <c r="C132" s="260">
        <v>41410</v>
      </c>
      <c r="D132" s="261" t="s">
        <v>606</v>
      </c>
      <c r="E132" s="261"/>
      <c r="F132" s="41"/>
      <c r="G132" s="258" t="s">
        <v>607</v>
      </c>
      <c r="H132" s="258" t="s">
        <v>160</v>
      </c>
      <c r="I132" s="258" t="s">
        <v>608</v>
      </c>
      <c r="J132" s="258"/>
      <c r="K132" s="263">
        <v>70116</v>
      </c>
      <c r="L132" s="258"/>
      <c r="M132" s="258"/>
      <c r="N132" s="501"/>
      <c r="O132" s="569"/>
      <c r="P132" s="264">
        <f t="shared" si="24"/>
        <v>21300</v>
      </c>
      <c r="Q132" s="264">
        <f t="shared" si="25"/>
        <v>0</v>
      </c>
      <c r="R132" s="264">
        <f t="shared" si="26"/>
        <v>21300</v>
      </c>
      <c r="S132" s="570" t="s">
        <v>606</v>
      </c>
      <c r="T132" s="571"/>
      <c r="U132" s="571" t="s">
        <v>607</v>
      </c>
      <c r="V132" s="571" t="s">
        <v>608</v>
      </c>
      <c r="W132" s="570">
        <v>70116</v>
      </c>
      <c r="X132" s="43">
        <v>170170</v>
      </c>
      <c r="Y132" s="43">
        <v>169957</v>
      </c>
      <c r="Z132" s="34">
        <f t="shared" si="22"/>
        <v>21300</v>
      </c>
      <c r="AA132" s="60" t="e">
        <f>#REF!*1460</f>
        <v>#REF!</v>
      </c>
      <c r="AB132" s="60" t="e">
        <f t="shared" si="23"/>
        <v>#REF!</v>
      </c>
      <c r="AC132" s="35"/>
    </row>
    <row r="133" spans="1:29" x14ac:dyDescent="0.25">
      <c r="A133" s="258"/>
      <c r="B133" s="475"/>
      <c r="C133" s="501"/>
      <c r="D133" s="261"/>
      <c r="E133" s="261"/>
      <c r="F133" s="41"/>
      <c r="G133" s="258" t="s">
        <v>690</v>
      </c>
      <c r="H133" s="258"/>
      <c r="I133" s="258" t="s">
        <v>691</v>
      </c>
      <c r="J133" s="258"/>
      <c r="K133" s="263">
        <v>70119</v>
      </c>
      <c r="L133" s="258"/>
      <c r="M133" s="258"/>
      <c r="N133" s="501"/>
      <c r="O133" s="569"/>
      <c r="P133" s="264">
        <f t="shared" si="24"/>
        <v>0</v>
      </c>
      <c r="Q133" s="264">
        <f t="shared" si="25"/>
        <v>0</v>
      </c>
      <c r="R133" s="264">
        <f t="shared" si="26"/>
        <v>0</v>
      </c>
      <c r="S133" s="570"/>
      <c r="T133" s="571"/>
      <c r="U133" s="571" t="s">
        <v>690</v>
      </c>
      <c r="V133" s="571" t="s">
        <v>691</v>
      </c>
      <c r="W133" s="570">
        <v>70119</v>
      </c>
      <c r="X133" s="43"/>
      <c r="Y133" s="43"/>
      <c r="Z133" s="34">
        <f t="shared" si="22"/>
        <v>0</v>
      </c>
      <c r="AA133" s="60" t="e">
        <f>#REF!*1460</f>
        <v>#REF!</v>
      </c>
      <c r="AB133" s="60" t="e">
        <f t="shared" si="23"/>
        <v>#REF!</v>
      </c>
      <c r="AC133" s="49"/>
    </row>
    <row r="134" spans="1:29" x14ac:dyDescent="0.25">
      <c r="A134" s="258"/>
      <c r="B134" s="475"/>
      <c r="C134" s="501"/>
      <c r="D134" s="261"/>
      <c r="E134" s="261"/>
      <c r="F134" s="41"/>
      <c r="G134" s="258" t="s">
        <v>676</v>
      </c>
      <c r="H134" s="258" t="s">
        <v>141</v>
      </c>
      <c r="I134" s="258" t="s">
        <v>677</v>
      </c>
      <c r="J134" s="258"/>
      <c r="K134" s="263">
        <v>70118</v>
      </c>
      <c r="L134" s="258"/>
      <c r="M134" s="258"/>
      <c r="N134" s="501"/>
      <c r="O134" s="569"/>
      <c r="P134" s="264">
        <f t="shared" si="24"/>
        <v>0</v>
      </c>
      <c r="Q134" s="264">
        <f t="shared" si="25"/>
        <v>0</v>
      </c>
      <c r="R134" s="264">
        <f t="shared" si="26"/>
        <v>0</v>
      </c>
      <c r="S134" s="570"/>
      <c r="T134" s="571"/>
      <c r="U134" s="571" t="s">
        <v>676</v>
      </c>
      <c r="V134" s="571" t="s">
        <v>677</v>
      </c>
      <c r="W134" s="570">
        <v>70118</v>
      </c>
      <c r="X134" s="43"/>
      <c r="Y134" s="43"/>
      <c r="Z134" s="34">
        <f t="shared" si="22"/>
        <v>0</v>
      </c>
      <c r="AA134" s="60" t="e">
        <f>#REF!*1460</f>
        <v>#REF!</v>
      </c>
      <c r="AB134" s="60" t="e">
        <f t="shared" si="23"/>
        <v>#REF!</v>
      </c>
      <c r="AC134" s="49"/>
    </row>
    <row r="135" spans="1:29" x14ac:dyDescent="0.25">
      <c r="A135" s="36" t="s">
        <v>69</v>
      </c>
      <c r="B135" s="37"/>
      <c r="C135" s="38"/>
      <c r="D135" s="39"/>
      <c r="E135" s="360"/>
      <c r="F135" s="41"/>
      <c r="G135" s="42" t="s">
        <v>719</v>
      </c>
      <c r="H135" s="42" t="s">
        <v>160</v>
      </c>
      <c r="I135" s="42" t="s">
        <v>720</v>
      </c>
      <c r="J135" s="42"/>
      <c r="K135" s="43">
        <v>70115</v>
      </c>
      <c r="L135" s="36"/>
      <c r="M135" s="44"/>
      <c r="N135" s="177"/>
      <c r="O135" s="571"/>
      <c r="P135" s="45">
        <f t="shared" si="24"/>
        <v>0</v>
      </c>
      <c r="Q135" s="45">
        <f t="shared" si="25"/>
        <v>0</v>
      </c>
      <c r="R135" s="182">
        <f t="shared" si="26"/>
        <v>0</v>
      </c>
      <c r="S135" s="578"/>
      <c r="T135" s="571"/>
      <c r="U135" s="579" t="s">
        <v>719</v>
      </c>
      <c r="V135" s="579" t="s">
        <v>720</v>
      </c>
      <c r="W135" s="570">
        <v>70115</v>
      </c>
      <c r="X135" s="43"/>
      <c r="Y135" s="43"/>
      <c r="Z135" s="34">
        <f t="shared" si="22"/>
        <v>0</v>
      </c>
      <c r="AA135" s="60" t="e">
        <f>#REF!*1460</f>
        <v>#REF!</v>
      </c>
      <c r="AB135" s="60" t="e">
        <f t="shared" si="23"/>
        <v>#REF!</v>
      </c>
      <c r="AC135" s="49"/>
    </row>
    <row r="136" spans="1:29" x14ac:dyDescent="0.25">
      <c r="A136" s="40" t="s">
        <v>157</v>
      </c>
      <c r="B136" s="37"/>
      <c r="C136" s="39"/>
      <c r="D136" s="39">
        <v>206565033</v>
      </c>
      <c r="E136" s="39"/>
      <c r="F136" s="41"/>
      <c r="G136" s="42" t="s">
        <v>751</v>
      </c>
      <c r="H136" s="42" t="s">
        <v>160</v>
      </c>
      <c r="I136" s="40" t="s">
        <v>752</v>
      </c>
      <c r="J136" s="40"/>
      <c r="K136" s="43">
        <v>70131</v>
      </c>
      <c r="L136" s="125" t="s">
        <v>323</v>
      </c>
      <c r="M136" s="44" t="s">
        <v>324</v>
      </c>
      <c r="N136" s="177"/>
      <c r="O136" s="571"/>
      <c r="P136" s="45">
        <f t="shared" si="24"/>
        <v>0</v>
      </c>
      <c r="Q136" s="45">
        <f t="shared" si="25"/>
        <v>0</v>
      </c>
      <c r="R136" s="46">
        <f t="shared" si="26"/>
        <v>0</v>
      </c>
      <c r="S136" s="578">
        <v>206565033</v>
      </c>
      <c r="T136" s="571"/>
      <c r="U136" s="579" t="s">
        <v>751</v>
      </c>
      <c r="V136" s="593" t="s">
        <v>752</v>
      </c>
      <c r="W136" s="570">
        <v>70131</v>
      </c>
      <c r="X136" s="43"/>
      <c r="Y136" s="43"/>
      <c r="Z136" s="34">
        <f t="shared" si="22"/>
        <v>0</v>
      </c>
      <c r="AA136" s="120"/>
      <c r="AB136" s="120"/>
      <c r="AC136" s="35"/>
    </row>
    <row r="137" spans="1:29" x14ac:dyDescent="0.25">
      <c r="A137" s="364" t="s">
        <v>54</v>
      </c>
      <c r="B137" s="37"/>
      <c r="C137" s="177"/>
      <c r="D137" s="178" t="s">
        <v>481</v>
      </c>
      <c r="E137" s="178"/>
      <c r="F137" s="41"/>
      <c r="G137" s="44" t="s">
        <v>482</v>
      </c>
      <c r="H137" s="44" t="s">
        <v>141</v>
      </c>
      <c r="I137" s="151" t="s">
        <v>483</v>
      </c>
      <c r="J137" s="151"/>
      <c r="K137" s="43">
        <v>70114</v>
      </c>
      <c r="L137" s="44" t="s">
        <v>143</v>
      </c>
      <c r="M137" s="44" t="s">
        <v>144</v>
      </c>
      <c r="N137" s="177"/>
      <c r="O137" s="571"/>
      <c r="P137" s="45">
        <f t="shared" si="24"/>
        <v>340400</v>
      </c>
      <c r="Q137" s="45">
        <f t="shared" si="25"/>
        <v>0</v>
      </c>
      <c r="R137" s="45">
        <f t="shared" si="26"/>
        <v>340400</v>
      </c>
      <c r="S137" s="570" t="s">
        <v>481</v>
      </c>
      <c r="T137" s="571"/>
      <c r="U137" s="571" t="s">
        <v>482</v>
      </c>
      <c r="V137" s="587" t="s">
        <v>483</v>
      </c>
      <c r="W137" s="570">
        <v>70114</v>
      </c>
      <c r="X137" s="43">
        <v>631781</v>
      </c>
      <c r="Y137" s="43">
        <v>628377</v>
      </c>
      <c r="Z137" s="34">
        <f t="shared" si="22"/>
        <v>340400</v>
      </c>
      <c r="AA137" s="60" t="e">
        <f>#REF!*1460</f>
        <v>#REF!</v>
      </c>
      <c r="AB137" s="60" t="e">
        <f>Z137-AA137</f>
        <v>#REF!</v>
      </c>
      <c r="AC137" s="49"/>
    </row>
    <row r="138" spans="1:29" x14ac:dyDescent="0.25">
      <c r="A138" s="44" t="s">
        <v>69</v>
      </c>
      <c r="B138" s="37"/>
      <c r="C138" s="177"/>
      <c r="D138" s="178"/>
      <c r="E138" s="178"/>
      <c r="F138" s="41"/>
      <c r="G138" s="44" t="s">
        <v>731</v>
      </c>
      <c r="H138" s="124" t="s">
        <v>160</v>
      </c>
      <c r="I138" s="44" t="s">
        <v>732</v>
      </c>
      <c r="J138" s="44"/>
      <c r="K138" s="43">
        <v>70115</v>
      </c>
      <c r="L138" s="125" t="s">
        <v>323</v>
      </c>
      <c r="M138" s="44" t="s">
        <v>324</v>
      </c>
      <c r="N138" s="177"/>
      <c r="O138" s="571"/>
      <c r="P138" s="45">
        <f t="shared" si="24"/>
        <v>0</v>
      </c>
      <c r="Q138" s="45">
        <f t="shared" si="25"/>
        <v>0</v>
      </c>
      <c r="R138" s="45">
        <f t="shared" si="26"/>
        <v>0</v>
      </c>
      <c r="S138" s="596"/>
      <c r="T138" s="571"/>
      <c r="U138" s="571" t="s">
        <v>731</v>
      </c>
      <c r="V138" s="571" t="s">
        <v>732</v>
      </c>
      <c r="W138" s="570">
        <v>70115</v>
      </c>
      <c r="X138" s="43"/>
      <c r="Y138" s="43"/>
      <c r="Z138" s="34">
        <f t="shared" si="22"/>
        <v>0</v>
      </c>
      <c r="AA138" s="60"/>
      <c r="AB138" s="60"/>
      <c r="AC138" s="35"/>
    </row>
    <row r="139" spans="1:29" x14ac:dyDescent="0.25">
      <c r="A139" s="258"/>
      <c r="B139" s="475"/>
      <c r="C139" s="501"/>
      <c r="D139" s="261"/>
      <c r="E139" s="261"/>
      <c r="F139" s="41"/>
      <c r="G139" s="258" t="s">
        <v>640</v>
      </c>
      <c r="H139" s="258" t="s">
        <v>160</v>
      </c>
      <c r="I139" s="258" t="s">
        <v>641</v>
      </c>
      <c r="J139" s="258"/>
      <c r="K139" s="263">
        <v>70119</v>
      </c>
      <c r="L139" s="258"/>
      <c r="M139" s="258"/>
      <c r="N139" s="501"/>
      <c r="O139" s="569"/>
      <c r="P139" s="264">
        <f t="shared" si="24"/>
        <v>0</v>
      </c>
      <c r="Q139" s="264">
        <f t="shared" si="25"/>
        <v>0</v>
      </c>
      <c r="R139" s="264">
        <f t="shared" si="26"/>
        <v>0</v>
      </c>
      <c r="S139" s="570"/>
      <c r="T139" s="571"/>
      <c r="U139" s="571" t="s">
        <v>640</v>
      </c>
      <c r="V139" s="571" t="s">
        <v>641</v>
      </c>
      <c r="W139" s="570">
        <v>70119</v>
      </c>
      <c r="X139" s="43"/>
      <c r="Y139" s="43"/>
      <c r="Z139" s="34">
        <f t="shared" si="22"/>
        <v>0</v>
      </c>
      <c r="AA139" s="129" t="e">
        <f>#REF!*1460</f>
        <v>#REF!</v>
      </c>
      <c r="AB139" s="129" t="e">
        <f>Z139-AA139</f>
        <v>#REF!</v>
      </c>
      <c r="AC139" s="49"/>
    </row>
    <row r="140" spans="1:29" x14ac:dyDescent="0.25">
      <c r="A140" s="258"/>
      <c r="B140" s="475"/>
      <c r="C140" s="501"/>
      <c r="D140" s="261"/>
      <c r="E140" s="261"/>
      <c r="F140" s="41"/>
      <c r="G140" s="258" t="s">
        <v>701</v>
      </c>
      <c r="H140" s="258" t="s">
        <v>823</v>
      </c>
      <c r="I140" s="258" t="s">
        <v>702</v>
      </c>
      <c r="J140" s="258"/>
      <c r="K140" s="263">
        <v>70130</v>
      </c>
      <c r="L140" s="258"/>
      <c r="M140" s="258"/>
      <c r="N140" s="501"/>
      <c r="O140" s="569"/>
      <c r="P140" s="264">
        <f t="shared" si="24"/>
        <v>0</v>
      </c>
      <c r="Q140" s="264">
        <f t="shared" si="25"/>
        <v>0</v>
      </c>
      <c r="R140" s="264">
        <f t="shared" si="26"/>
        <v>0</v>
      </c>
      <c r="S140" s="570"/>
      <c r="T140" s="571"/>
      <c r="U140" s="571" t="s">
        <v>701</v>
      </c>
      <c r="V140" s="571" t="s">
        <v>702</v>
      </c>
      <c r="W140" s="570">
        <v>70130</v>
      </c>
      <c r="X140" s="43"/>
      <c r="Y140" s="43"/>
      <c r="Z140" s="34">
        <f t="shared" si="22"/>
        <v>0</v>
      </c>
      <c r="AA140" s="60" t="e">
        <f>#REF!*1460</f>
        <v>#REF!</v>
      </c>
      <c r="AB140" s="60" t="e">
        <f>Z140-AA140</f>
        <v>#REF!</v>
      </c>
      <c r="AC140" s="49"/>
    </row>
    <row r="141" spans="1:29" x14ac:dyDescent="0.25">
      <c r="A141" s="36" t="s">
        <v>165</v>
      </c>
      <c r="B141" s="37"/>
      <c r="C141" s="38">
        <v>41436</v>
      </c>
      <c r="D141" s="39" t="s">
        <v>815</v>
      </c>
      <c r="E141" s="39"/>
      <c r="F141" s="41"/>
      <c r="G141" s="42" t="s">
        <v>820</v>
      </c>
      <c r="H141" s="42" t="s">
        <v>821</v>
      </c>
      <c r="I141" s="40" t="s">
        <v>314</v>
      </c>
      <c r="J141" s="40"/>
      <c r="K141" s="43">
        <v>70115</v>
      </c>
      <c r="L141" s="42"/>
      <c r="M141" s="44"/>
      <c r="N141" s="177"/>
      <c r="O141" s="571"/>
      <c r="P141" s="45">
        <f t="shared" si="24"/>
        <v>0</v>
      </c>
      <c r="Q141" s="45">
        <f t="shared" si="25"/>
        <v>0</v>
      </c>
      <c r="R141" s="46">
        <f t="shared" si="26"/>
        <v>0</v>
      </c>
      <c r="S141" s="573" t="s">
        <v>312</v>
      </c>
      <c r="T141" s="574">
        <v>1</v>
      </c>
      <c r="U141" s="611" t="s">
        <v>313</v>
      </c>
      <c r="V141" s="621" t="s">
        <v>314</v>
      </c>
      <c r="W141" s="577">
        <v>70115</v>
      </c>
      <c r="X141" s="43">
        <v>99598</v>
      </c>
      <c r="Y141" s="43">
        <v>99598</v>
      </c>
      <c r="Z141" s="34">
        <f t="shared" si="22"/>
        <v>0</v>
      </c>
      <c r="AA141" s="48" t="e">
        <f>#REF!*1460</f>
        <v>#REF!</v>
      </c>
      <c r="AB141" s="48" t="e">
        <f>Z141-AA141</f>
        <v>#REF!</v>
      </c>
      <c r="AC141" s="35"/>
    </row>
    <row r="142" spans="1:29" x14ac:dyDescent="0.25">
      <c r="A142" s="258" t="s">
        <v>165</v>
      </c>
      <c r="B142" s="259" t="s">
        <v>315</v>
      </c>
      <c r="C142" s="260">
        <v>41401</v>
      </c>
      <c r="D142" s="261" t="s">
        <v>316</v>
      </c>
      <c r="E142" s="261" t="s">
        <v>168</v>
      </c>
      <c r="F142" s="41"/>
      <c r="G142" s="262" t="s">
        <v>317</v>
      </c>
      <c r="H142" s="258" t="s">
        <v>318</v>
      </c>
      <c r="I142" s="258" t="s">
        <v>319</v>
      </c>
      <c r="J142" s="258"/>
      <c r="K142" s="263">
        <v>70127</v>
      </c>
      <c r="L142" s="258"/>
      <c r="M142" s="258"/>
      <c r="N142" s="501"/>
      <c r="O142" s="569"/>
      <c r="P142" s="264">
        <f t="shared" si="24"/>
        <v>751100</v>
      </c>
      <c r="Q142" s="264">
        <f t="shared" si="25"/>
        <v>0</v>
      </c>
      <c r="R142" s="264">
        <f t="shared" si="26"/>
        <v>751100</v>
      </c>
      <c r="S142" s="630" t="s">
        <v>316</v>
      </c>
      <c r="T142" s="571"/>
      <c r="U142" s="571" t="s">
        <v>317</v>
      </c>
      <c r="V142" s="571" t="s">
        <v>319</v>
      </c>
      <c r="W142" s="570">
        <v>70127</v>
      </c>
      <c r="X142" s="43">
        <v>116662</v>
      </c>
      <c r="Y142" s="43">
        <v>109151</v>
      </c>
      <c r="Z142" s="34">
        <f t="shared" si="22"/>
        <v>751100</v>
      </c>
      <c r="AA142" s="44"/>
      <c r="AB142" s="44"/>
      <c r="AC142" s="35"/>
    </row>
    <row r="143" spans="1:29" x14ac:dyDescent="0.25">
      <c r="A143" s="465" t="s">
        <v>54</v>
      </c>
      <c r="B143" s="466"/>
      <c r="C143" s="467"/>
      <c r="D143" s="468" t="s">
        <v>591</v>
      </c>
      <c r="E143" s="468"/>
      <c r="F143" s="469">
        <v>2</v>
      </c>
      <c r="G143" s="470" t="s">
        <v>592</v>
      </c>
      <c r="H143" s="471" t="s">
        <v>141</v>
      </c>
      <c r="I143" s="471" t="s">
        <v>593</v>
      </c>
      <c r="J143" s="472"/>
      <c r="K143" s="473">
        <v>70114</v>
      </c>
      <c r="L143" s="471" t="s">
        <v>143</v>
      </c>
      <c r="M143" s="471" t="s">
        <v>144</v>
      </c>
      <c r="N143" s="495" t="s">
        <v>594</v>
      </c>
      <c r="O143" s="612"/>
      <c r="P143" s="474">
        <f t="shared" si="24"/>
        <v>36000</v>
      </c>
      <c r="Q143" s="474">
        <f t="shared" si="25"/>
        <v>0</v>
      </c>
      <c r="R143" s="474">
        <f t="shared" si="26"/>
        <v>36000</v>
      </c>
      <c r="S143" s="578" t="s">
        <v>591</v>
      </c>
      <c r="T143" s="571"/>
      <c r="U143" s="571" t="s">
        <v>592</v>
      </c>
      <c r="V143" s="571" t="s">
        <v>593</v>
      </c>
      <c r="W143" s="570">
        <v>70114</v>
      </c>
      <c r="X143" s="43">
        <v>6313</v>
      </c>
      <c r="Y143" s="43">
        <v>5953</v>
      </c>
      <c r="Z143" s="34">
        <f t="shared" si="22"/>
        <v>36000</v>
      </c>
      <c r="AA143" s="48"/>
      <c r="AB143" s="48"/>
      <c r="AC143" s="49"/>
    </row>
    <row r="144" spans="1:29" x14ac:dyDescent="0.25">
      <c r="A144" s="465" t="s">
        <v>54</v>
      </c>
      <c r="B144" s="466"/>
      <c r="C144" s="495"/>
      <c r="D144" s="496" t="s">
        <v>631</v>
      </c>
      <c r="E144" s="496"/>
      <c r="F144" s="469"/>
      <c r="G144" s="470" t="s">
        <v>592</v>
      </c>
      <c r="H144" s="471" t="s">
        <v>141</v>
      </c>
      <c r="I144" s="471" t="s">
        <v>593</v>
      </c>
      <c r="J144" s="471"/>
      <c r="K144" s="473">
        <v>70114</v>
      </c>
      <c r="L144" s="471" t="s">
        <v>143</v>
      </c>
      <c r="M144" s="471" t="s">
        <v>144</v>
      </c>
      <c r="N144" s="495" t="s">
        <v>594</v>
      </c>
      <c r="O144" s="612"/>
      <c r="P144" s="474">
        <f t="shared" si="24"/>
        <v>4900</v>
      </c>
      <c r="Q144" s="474">
        <f t="shared" si="25"/>
        <v>0</v>
      </c>
      <c r="R144" s="474">
        <f t="shared" si="26"/>
        <v>4900</v>
      </c>
      <c r="S144" s="570" t="s">
        <v>631</v>
      </c>
      <c r="T144" s="571"/>
      <c r="U144" s="571" t="s">
        <v>592</v>
      </c>
      <c r="V144" s="571" t="s">
        <v>593</v>
      </c>
      <c r="W144" s="570">
        <v>70114</v>
      </c>
      <c r="X144" s="43">
        <v>246638</v>
      </c>
      <c r="Y144" s="43">
        <v>246589</v>
      </c>
      <c r="Z144" s="34">
        <f t="shared" si="22"/>
        <v>4900</v>
      </c>
      <c r="AA144" s="60" t="e">
        <f>#REF!*1460</f>
        <v>#REF!</v>
      </c>
      <c r="AB144" s="60" t="e">
        <f>Z144-AA144</f>
        <v>#REF!</v>
      </c>
      <c r="AC144" s="49"/>
    </row>
    <row r="145" spans="1:29" x14ac:dyDescent="0.25">
      <c r="A145" s="36"/>
      <c r="B145" s="37"/>
      <c r="C145" s="38">
        <v>41411</v>
      </c>
      <c r="D145" s="39" t="s">
        <v>659</v>
      </c>
      <c r="E145" s="39"/>
      <c r="F145" s="41"/>
      <c r="G145" s="42" t="s">
        <v>660</v>
      </c>
      <c r="H145" s="42"/>
      <c r="I145" s="121" t="s">
        <v>153</v>
      </c>
      <c r="J145" s="40"/>
      <c r="K145" s="43">
        <v>70122</v>
      </c>
      <c r="L145" s="125"/>
      <c r="M145" s="44"/>
      <c r="N145" s="177"/>
      <c r="O145" s="571"/>
      <c r="P145" s="45">
        <f t="shared" si="24"/>
        <v>0</v>
      </c>
      <c r="Q145" s="45">
        <f t="shared" si="25"/>
        <v>0</v>
      </c>
      <c r="R145" s="46">
        <f t="shared" si="26"/>
        <v>0</v>
      </c>
      <c r="S145" s="578" t="s">
        <v>659</v>
      </c>
      <c r="T145" s="571"/>
      <c r="U145" s="579" t="s">
        <v>660</v>
      </c>
      <c r="V145" s="583" t="s">
        <v>153</v>
      </c>
      <c r="W145" s="570">
        <v>70122</v>
      </c>
      <c r="X145" s="43">
        <v>18779</v>
      </c>
      <c r="Y145" s="43">
        <v>18779</v>
      </c>
      <c r="Z145" s="34">
        <f t="shared" si="22"/>
        <v>0</v>
      </c>
      <c r="AA145" s="48" t="e">
        <f>#REF!*1460</f>
        <v>#REF!</v>
      </c>
      <c r="AB145" s="48" t="e">
        <f>Z145-AA145</f>
        <v>#REF!</v>
      </c>
      <c r="AC145" s="35"/>
    </row>
    <row r="146" spans="1:29" x14ac:dyDescent="0.25">
      <c r="A146" s="36" t="s">
        <v>54</v>
      </c>
      <c r="B146" s="37"/>
      <c r="C146" s="38">
        <v>41428</v>
      </c>
      <c r="D146" s="39" t="s">
        <v>384</v>
      </c>
      <c r="E146" s="39"/>
      <c r="F146" s="41">
        <v>1</v>
      </c>
      <c r="G146" s="42" t="s">
        <v>834</v>
      </c>
      <c r="H146" s="42" t="s">
        <v>141</v>
      </c>
      <c r="I146" s="40" t="s">
        <v>387</v>
      </c>
      <c r="J146" s="40"/>
      <c r="K146" s="43">
        <v>70115</v>
      </c>
      <c r="L146" s="125" t="s">
        <v>143</v>
      </c>
      <c r="M146" s="44" t="s">
        <v>144</v>
      </c>
      <c r="N146" s="177" t="s">
        <v>594</v>
      </c>
      <c r="O146" s="571"/>
      <c r="P146" s="45">
        <f t="shared" si="24"/>
        <v>571600</v>
      </c>
      <c r="Q146" s="45">
        <f t="shared" si="25"/>
        <v>0</v>
      </c>
      <c r="R146" s="46">
        <f t="shared" si="26"/>
        <v>571600</v>
      </c>
      <c r="S146" s="578" t="s">
        <v>384</v>
      </c>
      <c r="T146" s="571">
        <v>1</v>
      </c>
      <c r="U146" s="579" t="s">
        <v>385</v>
      </c>
      <c r="V146" s="593" t="s">
        <v>387</v>
      </c>
      <c r="W146" s="570">
        <v>70115</v>
      </c>
      <c r="X146" s="43">
        <v>186626</v>
      </c>
      <c r="Y146" s="43">
        <v>180910</v>
      </c>
      <c r="Z146" s="34">
        <f t="shared" si="22"/>
        <v>571600</v>
      </c>
      <c r="AA146" s="48" t="e">
        <f>#REF!*1460</f>
        <v>#REF!</v>
      </c>
      <c r="AB146" s="48" t="e">
        <f>Z146-AA146</f>
        <v>#REF!</v>
      </c>
      <c r="AC146" s="35"/>
    </row>
    <row r="147" spans="1:29" x14ac:dyDescent="0.25">
      <c r="A147" s="121" t="s">
        <v>165</v>
      </c>
      <c r="B147" s="37"/>
      <c r="C147" s="123" t="s">
        <v>166</v>
      </c>
      <c r="D147" s="123" t="s">
        <v>167</v>
      </c>
      <c r="E147" s="178" t="s">
        <v>168</v>
      </c>
      <c r="F147" s="41"/>
      <c r="G147" s="124" t="s">
        <v>169</v>
      </c>
      <c r="H147" s="124" t="s">
        <v>170</v>
      </c>
      <c r="I147" s="121" t="s">
        <v>171</v>
      </c>
      <c r="J147" s="121"/>
      <c r="K147" s="127" t="s">
        <v>172</v>
      </c>
      <c r="L147" s="125" t="s">
        <v>173</v>
      </c>
      <c r="M147" s="44"/>
      <c r="N147" s="177" t="s">
        <v>174</v>
      </c>
      <c r="O147" s="571"/>
      <c r="P147" s="45">
        <f t="shared" si="24"/>
        <v>2536600</v>
      </c>
      <c r="Q147" s="45">
        <f t="shared" si="25"/>
        <v>0</v>
      </c>
      <c r="R147" s="45">
        <f t="shared" si="26"/>
        <v>2536600</v>
      </c>
      <c r="S147" s="581" t="s">
        <v>167</v>
      </c>
      <c r="T147" s="587"/>
      <c r="U147" s="582" t="s">
        <v>169</v>
      </c>
      <c r="V147" s="583" t="s">
        <v>171</v>
      </c>
      <c r="W147" s="581" t="s">
        <v>172</v>
      </c>
      <c r="X147" s="179">
        <v>25425</v>
      </c>
      <c r="Y147" s="179">
        <v>59</v>
      </c>
      <c r="Z147" s="34">
        <f t="shared" si="22"/>
        <v>2536600</v>
      </c>
      <c r="AA147" s="151"/>
      <c r="AB147" s="151"/>
      <c r="AC147" s="153"/>
    </row>
    <row r="148" spans="1:29" x14ac:dyDescent="0.25">
      <c r="A148" s="121" t="s">
        <v>165</v>
      </c>
      <c r="B148" s="37"/>
      <c r="C148" s="123" t="s">
        <v>166</v>
      </c>
      <c r="D148" s="123" t="s">
        <v>577</v>
      </c>
      <c r="E148" s="178" t="s">
        <v>168</v>
      </c>
      <c r="F148" s="41"/>
      <c r="G148" s="124" t="s">
        <v>169</v>
      </c>
      <c r="H148" s="124" t="s">
        <v>170</v>
      </c>
      <c r="I148" s="121" t="s">
        <v>171</v>
      </c>
      <c r="J148" s="121"/>
      <c r="K148" s="127" t="s">
        <v>172</v>
      </c>
      <c r="L148" s="125" t="s">
        <v>173</v>
      </c>
      <c r="M148" s="44"/>
      <c r="N148" s="177" t="s">
        <v>174</v>
      </c>
      <c r="O148" s="571"/>
      <c r="P148" s="45">
        <f t="shared" si="24"/>
        <v>44900</v>
      </c>
      <c r="Q148" s="45">
        <f t="shared" si="25"/>
        <v>0</v>
      </c>
      <c r="R148" s="46">
        <f t="shared" si="26"/>
        <v>44900</v>
      </c>
      <c r="S148" s="570" t="s">
        <v>577</v>
      </c>
      <c r="T148" s="571"/>
      <c r="U148" s="582" t="s">
        <v>169</v>
      </c>
      <c r="V148" s="583" t="s">
        <v>171</v>
      </c>
      <c r="W148" s="581" t="s">
        <v>172</v>
      </c>
      <c r="X148" s="43">
        <v>12961</v>
      </c>
      <c r="Y148" s="43">
        <v>12512</v>
      </c>
      <c r="Z148" s="34">
        <f t="shared" si="22"/>
        <v>44900</v>
      </c>
      <c r="AA148" s="60" t="e">
        <f>#REF!*1460</f>
        <v>#REF!</v>
      </c>
      <c r="AB148" s="60" t="e">
        <f>Z149-AA148</f>
        <v>#REF!</v>
      </c>
      <c r="AC148" s="35"/>
    </row>
    <row r="149" spans="1:29" x14ac:dyDescent="0.25">
      <c r="A149" s="121" t="s">
        <v>165</v>
      </c>
      <c r="B149" s="37"/>
      <c r="C149" s="123" t="s">
        <v>166</v>
      </c>
      <c r="D149" s="123" t="s">
        <v>621</v>
      </c>
      <c r="E149" s="178" t="s">
        <v>168</v>
      </c>
      <c r="F149" s="41"/>
      <c r="G149" s="124" t="s">
        <v>169</v>
      </c>
      <c r="H149" s="124" t="s">
        <v>170</v>
      </c>
      <c r="I149" s="121" t="s">
        <v>171</v>
      </c>
      <c r="J149" s="121"/>
      <c r="K149" s="127" t="s">
        <v>172</v>
      </c>
      <c r="L149" s="125" t="s">
        <v>173</v>
      </c>
      <c r="M149" s="44"/>
      <c r="N149" s="177" t="s">
        <v>174</v>
      </c>
      <c r="O149" s="571"/>
      <c r="P149" s="45">
        <f t="shared" si="24"/>
        <v>12300</v>
      </c>
      <c r="Q149" s="45">
        <f t="shared" si="25"/>
        <v>0</v>
      </c>
      <c r="R149" s="46">
        <f t="shared" si="26"/>
        <v>12300</v>
      </c>
      <c r="S149" s="581" t="s">
        <v>621</v>
      </c>
      <c r="T149" s="571"/>
      <c r="U149" s="582" t="s">
        <v>169</v>
      </c>
      <c r="V149" s="583" t="s">
        <v>171</v>
      </c>
      <c r="W149" s="581" t="s">
        <v>172</v>
      </c>
      <c r="X149" s="43">
        <v>8616</v>
      </c>
      <c r="Y149" s="43">
        <v>8493</v>
      </c>
      <c r="Z149" s="34">
        <f t="shared" si="22"/>
        <v>12300</v>
      </c>
      <c r="AA149" s="44"/>
      <c r="AB149" s="44"/>
      <c r="AC149" s="35"/>
    </row>
    <row r="150" spans="1:29" x14ac:dyDescent="0.25">
      <c r="A150" s="258"/>
      <c r="B150" s="475"/>
      <c r="C150" s="501"/>
      <c r="D150" s="261"/>
      <c r="E150" s="261"/>
      <c r="F150" s="41"/>
      <c r="G150" s="258" t="s">
        <v>638</v>
      </c>
      <c r="H150" s="258" t="s">
        <v>160</v>
      </c>
      <c r="I150" s="258" t="s">
        <v>639</v>
      </c>
      <c r="J150" s="258"/>
      <c r="K150" s="263">
        <v>70119</v>
      </c>
      <c r="L150" s="258" t="s">
        <v>323</v>
      </c>
      <c r="M150" s="258" t="s">
        <v>324</v>
      </c>
      <c r="N150" s="501"/>
      <c r="O150" s="569"/>
      <c r="P150" s="264">
        <f t="shared" si="24"/>
        <v>0</v>
      </c>
      <c r="Q150" s="264">
        <f t="shared" si="25"/>
        <v>0</v>
      </c>
      <c r="R150" s="264">
        <f t="shared" si="26"/>
        <v>0</v>
      </c>
      <c r="S150" s="570"/>
      <c r="T150" s="571"/>
      <c r="U150" s="571" t="s">
        <v>638</v>
      </c>
      <c r="V150" s="571" t="s">
        <v>639</v>
      </c>
      <c r="W150" s="570">
        <v>70119</v>
      </c>
      <c r="X150" s="43"/>
      <c r="Y150" s="43"/>
      <c r="Z150" s="34">
        <f t="shared" si="22"/>
        <v>0</v>
      </c>
      <c r="AA150" s="120" t="e">
        <f>#REF!*1460</f>
        <v>#REF!</v>
      </c>
      <c r="AB150" s="120" t="e">
        <f t="shared" ref="AB150:AB194" si="27">Z150-AA150</f>
        <v>#REF!</v>
      </c>
      <c r="AC150" s="49"/>
    </row>
    <row r="151" spans="1:29" x14ac:dyDescent="0.25">
      <c r="A151" s="36" t="s">
        <v>69</v>
      </c>
      <c r="B151" s="37"/>
      <c r="C151" s="38"/>
      <c r="D151" s="39"/>
      <c r="E151" s="360"/>
      <c r="F151" s="41"/>
      <c r="G151" s="42" t="s">
        <v>638</v>
      </c>
      <c r="H151" s="44" t="s">
        <v>160</v>
      </c>
      <c r="I151" s="42" t="s">
        <v>649</v>
      </c>
      <c r="J151" s="42"/>
      <c r="K151" s="43">
        <v>70117</v>
      </c>
      <c r="L151" s="125" t="s">
        <v>323</v>
      </c>
      <c r="M151" s="44" t="s">
        <v>324</v>
      </c>
      <c r="N151" s="177"/>
      <c r="O151" s="571"/>
      <c r="P151" s="45">
        <f t="shared" si="24"/>
        <v>0</v>
      </c>
      <c r="Q151" s="45">
        <f t="shared" si="25"/>
        <v>0</v>
      </c>
      <c r="R151" s="182">
        <f t="shared" si="26"/>
        <v>0</v>
      </c>
      <c r="S151" s="578"/>
      <c r="T151" s="571"/>
      <c r="U151" s="579" t="s">
        <v>638</v>
      </c>
      <c r="V151" s="579" t="s">
        <v>649</v>
      </c>
      <c r="W151" s="570">
        <v>70117</v>
      </c>
      <c r="X151" s="43"/>
      <c r="Y151" s="43"/>
      <c r="Z151" s="34">
        <f t="shared" si="22"/>
        <v>0</v>
      </c>
      <c r="AA151" s="378" t="e">
        <f>#REF!*1460</f>
        <v>#REF!</v>
      </c>
      <c r="AB151" s="378" t="e">
        <f t="shared" si="27"/>
        <v>#REF!</v>
      </c>
      <c r="AC151" s="49"/>
    </row>
    <row r="152" spans="1:29" x14ac:dyDescent="0.25">
      <c r="A152" s="36" t="s">
        <v>69</v>
      </c>
      <c r="B152" s="37"/>
      <c r="C152" s="324"/>
      <c r="D152" s="178"/>
      <c r="E152" s="178"/>
      <c r="F152" s="41"/>
      <c r="G152" s="44" t="s">
        <v>638</v>
      </c>
      <c r="H152" s="42" t="s">
        <v>160</v>
      </c>
      <c r="I152" s="44" t="s">
        <v>655</v>
      </c>
      <c r="J152" s="44"/>
      <c r="K152" s="43">
        <v>70117</v>
      </c>
      <c r="L152" s="44"/>
      <c r="M152" s="130"/>
      <c r="N152" s="177"/>
      <c r="O152" s="571"/>
      <c r="P152" s="45">
        <f t="shared" si="24"/>
        <v>0</v>
      </c>
      <c r="Q152" s="45">
        <f t="shared" si="25"/>
        <v>0</v>
      </c>
      <c r="R152" s="45">
        <f t="shared" si="26"/>
        <v>0</v>
      </c>
      <c r="S152" s="570"/>
      <c r="T152" s="571"/>
      <c r="U152" s="571" t="s">
        <v>638</v>
      </c>
      <c r="V152" s="571" t="s">
        <v>655</v>
      </c>
      <c r="W152" s="570">
        <v>70117</v>
      </c>
      <c r="X152" s="43"/>
      <c r="Y152" s="43"/>
      <c r="Z152" s="34">
        <f t="shared" si="22"/>
        <v>0</v>
      </c>
      <c r="AA152" s="60" t="e">
        <f>#REF!*1460</f>
        <v>#REF!</v>
      </c>
      <c r="AB152" s="60" t="e">
        <f t="shared" si="27"/>
        <v>#REF!</v>
      </c>
      <c r="AC152" s="49"/>
    </row>
    <row r="153" spans="1:29" x14ac:dyDescent="0.25">
      <c r="A153" s="258"/>
      <c r="B153" s="475"/>
      <c r="C153" s="501"/>
      <c r="D153" s="261"/>
      <c r="E153" s="261"/>
      <c r="F153" s="41"/>
      <c r="G153" s="258" t="s">
        <v>303</v>
      </c>
      <c r="H153" s="258"/>
      <c r="I153" s="258" t="s">
        <v>668</v>
      </c>
      <c r="J153" s="258"/>
      <c r="K153" s="263">
        <v>70130</v>
      </c>
      <c r="L153" s="258"/>
      <c r="M153" s="258"/>
      <c r="N153" s="501"/>
      <c r="O153" s="569"/>
      <c r="P153" s="264">
        <f t="shared" si="24"/>
        <v>0</v>
      </c>
      <c r="Q153" s="264">
        <f t="shared" si="25"/>
        <v>0</v>
      </c>
      <c r="R153" s="264">
        <f t="shared" si="26"/>
        <v>0</v>
      </c>
      <c r="S153" s="570"/>
      <c r="T153" s="571"/>
      <c r="U153" s="571" t="s">
        <v>303</v>
      </c>
      <c r="V153" s="571" t="s">
        <v>668</v>
      </c>
      <c r="W153" s="570">
        <v>70130</v>
      </c>
      <c r="X153" s="43"/>
      <c r="Y153" s="43"/>
      <c r="Z153" s="34">
        <f t="shared" si="22"/>
        <v>0</v>
      </c>
      <c r="AA153" s="60" t="e">
        <f>#REF!*1460</f>
        <v>#REF!</v>
      </c>
      <c r="AB153" s="60" t="e">
        <f t="shared" si="27"/>
        <v>#REF!</v>
      </c>
      <c r="AC153" s="49"/>
    </row>
    <row r="154" spans="1:29" x14ac:dyDescent="0.25">
      <c r="A154" s="258"/>
      <c r="B154" s="475"/>
      <c r="C154" s="501"/>
      <c r="D154" s="261"/>
      <c r="E154" s="261"/>
      <c r="F154" s="41"/>
      <c r="G154" s="258" t="s">
        <v>303</v>
      </c>
      <c r="H154" s="258" t="s">
        <v>160</v>
      </c>
      <c r="I154" s="258" t="s">
        <v>683</v>
      </c>
      <c r="J154" s="258"/>
      <c r="K154" s="263">
        <v>70116</v>
      </c>
      <c r="L154" s="258"/>
      <c r="M154" s="258"/>
      <c r="N154" s="501"/>
      <c r="O154" s="569"/>
      <c r="P154" s="264">
        <f t="shared" si="24"/>
        <v>0</v>
      </c>
      <c r="Q154" s="264">
        <f t="shared" si="25"/>
        <v>0</v>
      </c>
      <c r="R154" s="264">
        <f t="shared" si="26"/>
        <v>0</v>
      </c>
      <c r="S154" s="570"/>
      <c r="T154" s="571"/>
      <c r="U154" s="571" t="s">
        <v>303</v>
      </c>
      <c r="V154" s="571" t="s">
        <v>683</v>
      </c>
      <c r="W154" s="570">
        <v>70116</v>
      </c>
      <c r="X154" s="43"/>
      <c r="Y154" s="43"/>
      <c r="Z154" s="34">
        <f t="shared" si="22"/>
        <v>0</v>
      </c>
      <c r="AA154" s="60" t="e">
        <f>#REF!*1460</f>
        <v>#REF!</v>
      </c>
      <c r="AB154" s="60" t="e">
        <f t="shared" si="27"/>
        <v>#REF!</v>
      </c>
      <c r="AC154" s="49"/>
    </row>
    <row r="155" spans="1:29" x14ac:dyDescent="0.25">
      <c r="A155" s="258"/>
      <c r="B155" s="475"/>
      <c r="C155" s="501"/>
      <c r="D155" s="261"/>
      <c r="E155" s="261"/>
      <c r="F155" s="41"/>
      <c r="G155" s="258" t="s">
        <v>303</v>
      </c>
      <c r="H155" s="258" t="s">
        <v>160</v>
      </c>
      <c r="I155" s="258" t="s">
        <v>696</v>
      </c>
      <c r="J155" s="258"/>
      <c r="K155" s="263">
        <v>70119</v>
      </c>
      <c r="L155" s="258"/>
      <c r="M155" s="258"/>
      <c r="N155" s="501"/>
      <c r="O155" s="569"/>
      <c r="P155" s="264">
        <f t="shared" si="24"/>
        <v>0</v>
      </c>
      <c r="Q155" s="264">
        <f t="shared" si="25"/>
        <v>0</v>
      </c>
      <c r="R155" s="264">
        <f t="shared" si="26"/>
        <v>0</v>
      </c>
      <c r="S155" s="570"/>
      <c r="T155" s="571"/>
      <c r="U155" s="571" t="s">
        <v>303</v>
      </c>
      <c r="V155" s="571" t="s">
        <v>696</v>
      </c>
      <c r="W155" s="570">
        <v>70119</v>
      </c>
      <c r="X155" s="43"/>
      <c r="Y155" s="43"/>
      <c r="Z155" s="34">
        <f t="shared" si="22"/>
        <v>0</v>
      </c>
      <c r="AA155" s="60" t="e">
        <f>#REF!*1460</f>
        <v>#REF!</v>
      </c>
      <c r="AB155" s="60" t="e">
        <f t="shared" si="27"/>
        <v>#REF!</v>
      </c>
      <c r="AC155" s="49"/>
    </row>
    <row r="156" spans="1:29" x14ac:dyDescent="0.25">
      <c r="A156" s="36"/>
      <c r="B156" s="37"/>
      <c r="C156" s="38"/>
      <c r="D156" s="39" t="s">
        <v>302</v>
      </c>
      <c r="E156" s="39"/>
      <c r="F156" s="41"/>
      <c r="G156" s="47" t="s">
        <v>303</v>
      </c>
      <c r="H156" s="121" t="s">
        <v>160</v>
      </c>
      <c r="I156" s="40" t="s">
        <v>304</v>
      </c>
      <c r="J156" s="40"/>
      <c r="K156" s="43"/>
      <c r="L156" s="36"/>
      <c r="M156" s="44"/>
      <c r="N156" s="177"/>
      <c r="O156" s="571"/>
      <c r="P156" s="45">
        <f t="shared" si="24"/>
        <v>807900</v>
      </c>
      <c r="Q156" s="45">
        <f t="shared" si="25"/>
        <v>0</v>
      </c>
      <c r="R156" s="46">
        <f t="shared" si="26"/>
        <v>807900</v>
      </c>
      <c r="S156" s="578" t="s">
        <v>302</v>
      </c>
      <c r="T156" s="571"/>
      <c r="U156" s="579" t="s">
        <v>303</v>
      </c>
      <c r="V156" s="593" t="s">
        <v>304</v>
      </c>
      <c r="W156" s="570">
        <v>70114</v>
      </c>
      <c r="X156" s="43">
        <v>60232</v>
      </c>
      <c r="Y156" s="43">
        <v>52153</v>
      </c>
      <c r="Z156" s="34">
        <f t="shared" si="22"/>
        <v>807900</v>
      </c>
      <c r="AA156" s="60" t="e">
        <f>#REF!*1460</f>
        <v>#REF!</v>
      </c>
      <c r="AB156" s="60" t="e">
        <f t="shared" si="27"/>
        <v>#REF!</v>
      </c>
      <c r="AC156" s="49"/>
    </row>
    <row r="157" spans="1:29" x14ac:dyDescent="0.25">
      <c r="A157" s="258"/>
      <c r="B157" s="475"/>
      <c r="C157" s="501"/>
      <c r="D157" s="261"/>
      <c r="E157" s="261"/>
      <c r="F157" s="41"/>
      <c r="G157" s="258" t="s">
        <v>694</v>
      </c>
      <c r="H157" s="258" t="s">
        <v>160</v>
      </c>
      <c r="I157" s="258" t="s">
        <v>695</v>
      </c>
      <c r="J157" s="258"/>
      <c r="K157" s="263">
        <v>70119</v>
      </c>
      <c r="L157" s="258"/>
      <c r="M157" s="258"/>
      <c r="N157" s="501"/>
      <c r="O157" s="569"/>
      <c r="P157" s="264">
        <f t="shared" si="24"/>
        <v>0</v>
      </c>
      <c r="Q157" s="264">
        <f t="shared" si="25"/>
        <v>0</v>
      </c>
      <c r="R157" s="264">
        <f t="shared" si="26"/>
        <v>0</v>
      </c>
      <c r="S157" s="570"/>
      <c r="T157" s="571"/>
      <c r="U157" s="571" t="s">
        <v>694</v>
      </c>
      <c r="V157" s="571" t="s">
        <v>695</v>
      </c>
      <c r="W157" s="570">
        <v>70119</v>
      </c>
      <c r="X157" s="43"/>
      <c r="Y157" s="43"/>
      <c r="Z157" s="34">
        <f t="shared" si="22"/>
        <v>0</v>
      </c>
      <c r="AA157" s="60" t="e">
        <f>#REF!*1460</f>
        <v>#REF!</v>
      </c>
      <c r="AB157" s="60" t="e">
        <f t="shared" si="27"/>
        <v>#REF!</v>
      </c>
      <c r="AC157" s="49"/>
    </row>
    <row r="158" spans="1:29" x14ac:dyDescent="0.25">
      <c r="A158" s="258"/>
      <c r="B158" s="475"/>
      <c r="C158" s="501"/>
      <c r="D158" s="261"/>
      <c r="E158" s="261"/>
      <c r="F158" s="41"/>
      <c r="G158" s="258" t="s">
        <v>694</v>
      </c>
      <c r="H158" s="258" t="s">
        <v>160</v>
      </c>
      <c r="I158" s="258" t="s">
        <v>704</v>
      </c>
      <c r="J158" s="258"/>
      <c r="K158" s="263">
        <v>70119</v>
      </c>
      <c r="L158" s="258"/>
      <c r="M158" s="258"/>
      <c r="N158" s="501"/>
      <c r="O158" s="569"/>
      <c r="P158" s="264">
        <f t="shared" si="24"/>
        <v>0</v>
      </c>
      <c r="Q158" s="264">
        <f t="shared" si="25"/>
        <v>0</v>
      </c>
      <c r="R158" s="264">
        <f t="shared" si="26"/>
        <v>0</v>
      </c>
      <c r="S158" s="570"/>
      <c r="T158" s="571"/>
      <c r="U158" s="571" t="s">
        <v>694</v>
      </c>
      <c r="V158" s="571" t="s">
        <v>704</v>
      </c>
      <c r="W158" s="570">
        <v>70119</v>
      </c>
      <c r="X158" s="43"/>
      <c r="Y158" s="43"/>
      <c r="Z158" s="34">
        <f t="shared" si="22"/>
        <v>0</v>
      </c>
      <c r="AA158" s="60" t="e">
        <f>#REF!*1460</f>
        <v>#REF!</v>
      </c>
      <c r="AB158" s="60" t="e">
        <f t="shared" si="27"/>
        <v>#REF!</v>
      </c>
      <c r="AC158" s="49"/>
    </row>
    <row r="159" spans="1:29" x14ac:dyDescent="0.25">
      <c r="A159" s="36" t="s">
        <v>69</v>
      </c>
      <c r="B159" s="37"/>
      <c r="C159" s="38"/>
      <c r="D159" s="39"/>
      <c r="E159" s="360"/>
      <c r="F159" s="41"/>
      <c r="G159" s="42" t="s">
        <v>694</v>
      </c>
      <c r="H159" s="42" t="s">
        <v>160</v>
      </c>
      <c r="I159" s="42" t="s">
        <v>718</v>
      </c>
      <c r="J159" s="42"/>
      <c r="K159" s="43">
        <v>70125</v>
      </c>
      <c r="L159" s="36"/>
      <c r="M159" s="44"/>
      <c r="N159" s="177"/>
      <c r="O159" s="571"/>
      <c r="P159" s="45">
        <f t="shared" si="24"/>
        <v>0</v>
      </c>
      <c r="Q159" s="45">
        <f t="shared" si="25"/>
        <v>0</v>
      </c>
      <c r="R159" s="182">
        <f t="shared" si="26"/>
        <v>0</v>
      </c>
      <c r="S159" s="578"/>
      <c r="T159" s="571"/>
      <c r="U159" s="579" t="s">
        <v>694</v>
      </c>
      <c r="V159" s="579" t="s">
        <v>718</v>
      </c>
      <c r="W159" s="570">
        <v>70125</v>
      </c>
      <c r="X159" s="43"/>
      <c r="Y159" s="43"/>
      <c r="Z159" s="34">
        <f t="shared" si="22"/>
        <v>0</v>
      </c>
      <c r="AA159" s="120" t="e">
        <f>#REF!*1460</f>
        <v>#REF!</v>
      </c>
      <c r="AB159" s="120" t="e">
        <f t="shared" si="27"/>
        <v>#REF!</v>
      </c>
      <c r="AC159" s="49"/>
    </row>
    <row r="160" spans="1:29" x14ac:dyDescent="0.25">
      <c r="A160" s="36" t="s">
        <v>54</v>
      </c>
      <c r="B160" s="37"/>
      <c r="C160" s="38">
        <v>41426</v>
      </c>
      <c r="D160" s="39" t="s">
        <v>62</v>
      </c>
      <c r="E160" s="39"/>
      <c r="F160" s="41"/>
      <c r="G160" s="42" t="s">
        <v>63</v>
      </c>
      <c r="H160" s="42" t="s">
        <v>64</v>
      </c>
      <c r="I160" s="40" t="s">
        <v>65</v>
      </c>
      <c r="J160" s="40"/>
      <c r="K160" s="43">
        <v>70114</v>
      </c>
      <c r="L160" s="36" t="s">
        <v>66</v>
      </c>
      <c r="M160" s="44" t="s">
        <v>67</v>
      </c>
      <c r="N160" s="177" t="s">
        <v>68</v>
      </c>
      <c r="O160" s="571"/>
      <c r="P160" s="45">
        <f t="shared" ref="P160:P194" si="28">Z160</f>
        <v>16496900</v>
      </c>
      <c r="Q160" s="45">
        <f t="shared" ref="Q160:Q194" si="29">O160*1460</f>
        <v>0</v>
      </c>
      <c r="R160" s="46">
        <f t="shared" ref="R160:R191" si="30">IF(P160-Q160&gt;=0,P160-Q160,0)</f>
        <v>16496900</v>
      </c>
      <c r="S160" s="578" t="s">
        <v>62</v>
      </c>
      <c r="T160" s="571"/>
      <c r="U160" s="579" t="s">
        <v>63</v>
      </c>
      <c r="V160" s="593" t="s">
        <v>65</v>
      </c>
      <c r="W160" s="570">
        <v>70114</v>
      </c>
      <c r="X160" s="43">
        <v>1397314</v>
      </c>
      <c r="Y160" s="43">
        <v>1232345</v>
      </c>
      <c r="Z160" s="34">
        <f t="shared" si="22"/>
        <v>16496900</v>
      </c>
      <c r="AA160" s="48" t="e">
        <f>#REF!*1460</f>
        <v>#REF!</v>
      </c>
      <c r="AB160" s="48" t="e">
        <f t="shared" si="27"/>
        <v>#REF!</v>
      </c>
      <c r="AC160" s="49"/>
    </row>
    <row r="161" spans="1:29" x14ac:dyDescent="0.25">
      <c r="A161" s="154" t="s">
        <v>54</v>
      </c>
      <c r="B161" s="155"/>
      <c r="C161" s="156"/>
      <c r="D161" s="157" t="s">
        <v>175</v>
      </c>
      <c r="E161" s="157"/>
      <c r="F161" s="158">
        <v>2</v>
      </c>
      <c r="G161" s="159" t="s">
        <v>176</v>
      </c>
      <c r="H161" s="160" t="s">
        <v>64</v>
      </c>
      <c r="I161" s="161" t="s">
        <v>177</v>
      </c>
      <c r="J161" s="162"/>
      <c r="K161" s="163">
        <v>70114</v>
      </c>
      <c r="L161" s="162" t="s">
        <v>178</v>
      </c>
      <c r="M161" s="162"/>
      <c r="N161" s="663" t="s">
        <v>179</v>
      </c>
      <c r="O161" s="631"/>
      <c r="P161" s="164">
        <f t="shared" si="28"/>
        <v>2434900</v>
      </c>
      <c r="Q161" s="164">
        <f t="shared" si="29"/>
        <v>0</v>
      </c>
      <c r="R161" s="165">
        <f t="shared" si="30"/>
        <v>2434900</v>
      </c>
      <c r="S161" s="570" t="s">
        <v>175</v>
      </c>
      <c r="T161" s="571">
        <v>2</v>
      </c>
      <c r="U161" s="579" t="s">
        <v>176</v>
      </c>
      <c r="V161" s="593" t="s">
        <v>177</v>
      </c>
      <c r="W161" s="570">
        <v>70114</v>
      </c>
      <c r="X161" s="43">
        <v>36960</v>
      </c>
      <c r="Y161" s="43">
        <v>12611</v>
      </c>
      <c r="Z161" s="34">
        <f t="shared" si="22"/>
        <v>2434900</v>
      </c>
      <c r="AA161" s="60" t="e">
        <f>#REF!*1460</f>
        <v>#REF!</v>
      </c>
      <c r="AB161" s="60" t="e">
        <f t="shared" si="27"/>
        <v>#REF!</v>
      </c>
      <c r="AC161" s="49"/>
    </row>
    <row r="162" spans="1:29" x14ac:dyDescent="0.25">
      <c r="A162" s="154" t="s">
        <v>54</v>
      </c>
      <c r="B162" s="155"/>
      <c r="C162" s="527"/>
      <c r="D162" s="157" t="s">
        <v>175</v>
      </c>
      <c r="E162" s="157"/>
      <c r="F162" s="158"/>
      <c r="G162" s="159" t="s">
        <v>176</v>
      </c>
      <c r="H162" s="160" t="s">
        <v>64</v>
      </c>
      <c r="I162" s="161" t="s">
        <v>177</v>
      </c>
      <c r="J162" s="528"/>
      <c r="K162" s="163">
        <v>70122</v>
      </c>
      <c r="L162" s="162" t="s">
        <v>178</v>
      </c>
      <c r="M162" s="162"/>
      <c r="N162" s="663" t="s">
        <v>179</v>
      </c>
      <c r="O162" s="631"/>
      <c r="P162" s="164">
        <f t="shared" si="28"/>
        <v>0</v>
      </c>
      <c r="Q162" s="164">
        <f t="shared" si="29"/>
        <v>0</v>
      </c>
      <c r="R162" s="529">
        <f t="shared" si="30"/>
        <v>0</v>
      </c>
      <c r="S162" s="570" t="s">
        <v>175</v>
      </c>
      <c r="T162" s="571"/>
      <c r="U162" s="579" t="s">
        <v>176</v>
      </c>
      <c r="V162" s="593" t="s">
        <v>177</v>
      </c>
      <c r="W162" s="570">
        <v>70114</v>
      </c>
      <c r="X162" s="530" t="s">
        <v>779</v>
      </c>
      <c r="Y162" s="530" t="s">
        <v>779</v>
      </c>
      <c r="Z162" s="34"/>
      <c r="AA162" s="48" t="e">
        <f>#REF!*1460</f>
        <v>#REF!</v>
      </c>
      <c r="AB162" s="48" t="e">
        <f t="shared" si="27"/>
        <v>#REF!</v>
      </c>
      <c r="AC162" s="49"/>
    </row>
    <row r="163" spans="1:29" x14ac:dyDescent="0.25">
      <c r="A163" s="36" t="s">
        <v>69</v>
      </c>
      <c r="B163" s="37"/>
      <c r="C163" s="177"/>
      <c r="D163" s="178" t="s">
        <v>320</v>
      </c>
      <c r="E163" s="178"/>
      <c r="F163" s="41">
        <v>1</v>
      </c>
      <c r="G163" s="44" t="s">
        <v>321</v>
      </c>
      <c r="H163" s="42" t="s">
        <v>73</v>
      </c>
      <c r="I163" s="44" t="s">
        <v>322</v>
      </c>
      <c r="J163" s="44"/>
      <c r="K163" s="43">
        <v>70131</v>
      </c>
      <c r="L163" s="44" t="s">
        <v>323</v>
      </c>
      <c r="M163" s="44" t="s">
        <v>324</v>
      </c>
      <c r="N163" s="177"/>
      <c r="O163" s="571"/>
      <c r="P163" s="45">
        <f t="shared" si="28"/>
        <v>691900</v>
      </c>
      <c r="Q163" s="45">
        <f t="shared" si="29"/>
        <v>0</v>
      </c>
      <c r="R163" s="45">
        <f t="shared" si="30"/>
        <v>691900</v>
      </c>
      <c r="S163" s="570" t="s">
        <v>320</v>
      </c>
      <c r="T163" s="571">
        <v>1</v>
      </c>
      <c r="U163" s="571" t="s">
        <v>321</v>
      </c>
      <c r="V163" s="571" t="s">
        <v>322</v>
      </c>
      <c r="W163" s="570">
        <v>70131</v>
      </c>
      <c r="X163" s="43">
        <v>180476</v>
      </c>
      <c r="Y163" s="43">
        <v>173557</v>
      </c>
      <c r="Z163" s="34">
        <f t="shared" ref="Z163:Z174" si="31">(X163-Y163)*100</f>
        <v>691900</v>
      </c>
      <c r="AA163" s="60" t="e">
        <f>#REF!*1460</f>
        <v>#REF!</v>
      </c>
      <c r="AB163" s="60" t="e">
        <f t="shared" si="27"/>
        <v>#REF!</v>
      </c>
      <c r="AC163" s="49"/>
    </row>
    <row r="164" spans="1:29" x14ac:dyDescent="0.25">
      <c r="A164" s="36" t="s">
        <v>54</v>
      </c>
      <c r="B164" s="37"/>
      <c r="C164" s="177"/>
      <c r="D164" s="178" t="s">
        <v>373</v>
      </c>
      <c r="E164" s="178"/>
      <c r="F164" s="41">
        <v>1</v>
      </c>
      <c r="G164" s="44" t="s">
        <v>374</v>
      </c>
      <c r="H164" s="42" t="s">
        <v>830</v>
      </c>
      <c r="I164" s="44" t="s">
        <v>375</v>
      </c>
      <c r="J164" s="44"/>
      <c r="K164" s="207">
        <v>70114</v>
      </c>
      <c r="L164" s="44" t="s">
        <v>376</v>
      </c>
      <c r="M164" s="44"/>
      <c r="N164" s="177" t="s">
        <v>377</v>
      </c>
      <c r="O164" s="570"/>
      <c r="P164" s="45">
        <f t="shared" si="28"/>
        <v>596000</v>
      </c>
      <c r="Q164" s="45">
        <f t="shared" si="29"/>
        <v>0</v>
      </c>
      <c r="R164" s="45">
        <f t="shared" si="30"/>
        <v>596000</v>
      </c>
      <c r="S164" s="570" t="s">
        <v>373</v>
      </c>
      <c r="T164" s="571">
        <v>1</v>
      </c>
      <c r="U164" s="571" t="s">
        <v>374</v>
      </c>
      <c r="V164" s="571" t="s">
        <v>375</v>
      </c>
      <c r="W164" s="596">
        <v>70114</v>
      </c>
      <c r="X164" s="43">
        <v>466498</v>
      </c>
      <c r="Y164" s="43">
        <v>460538</v>
      </c>
      <c r="Z164" s="34">
        <f t="shared" si="31"/>
        <v>596000</v>
      </c>
      <c r="AA164" s="60" t="e">
        <f>#REF!*1460</f>
        <v>#REF!</v>
      </c>
      <c r="AB164" s="60" t="e">
        <f t="shared" si="27"/>
        <v>#REF!</v>
      </c>
      <c r="AC164" s="49"/>
    </row>
    <row r="165" spans="1:29" x14ac:dyDescent="0.25">
      <c r="A165" s="36" t="s">
        <v>54</v>
      </c>
      <c r="B165" s="37"/>
      <c r="C165" s="38">
        <v>41414</v>
      </c>
      <c r="D165" s="39" t="s">
        <v>518</v>
      </c>
      <c r="E165" s="39"/>
      <c r="F165" s="41">
        <v>1</v>
      </c>
      <c r="G165" s="42" t="s">
        <v>519</v>
      </c>
      <c r="H165" s="42" t="s">
        <v>190</v>
      </c>
      <c r="I165" s="42" t="s">
        <v>520</v>
      </c>
      <c r="J165" s="42"/>
      <c r="K165" s="43">
        <v>70119</v>
      </c>
      <c r="L165" s="42" t="s">
        <v>837</v>
      </c>
      <c r="M165" s="44" t="s">
        <v>838</v>
      </c>
      <c r="N165" s="177" t="s">
        <v>839</v>
      </c>
      <c r="O165" s="571"/>
      <c r="P165" s="45">
        <f t="shared" si="28"/>
        <v>237100</v>
      </c>
      <c r="Q165" s="45">
        <f t="shared" si="29"/>
        <v>0</v>
      </c>
      <c r="R165" s="182">
        <f t="shared" si="30"/>
        <v>237100</v>
      </c>
      <c r="S165" s="578" t="s">
        <v>518</v>
      </c>
      <c r="T165" s="571">
        <v>1</v>
      </c>
      <c r="U165" s="579" t="s">
        <v>519</v>
      </c>
      <c r="V165" s="579" t="s">
        <v>520</v>
      </c>
      <c r="W165" s="570">
        <v>70119</v>
      </c>
      <c r="X165" s="43">
        <v>181808</v>
      </c>
      <c r="Y165" s="43">
        <v>179437</v>
      </c>
      <c r="Z165" s="34">
        <f t="shared" si="31"/>
        <v>237100</v>
      </c>
      <c r="AA165" s="120" t="e">
        <f>#REF!*1460</f>
        <v>#REF!</v>
      </c>
      <c r="AB165" s="120" t="e">
        <f t="shared" si="27"/>
        <v>#REF!</v>
      </c>
      <c r="AC165" s="49"/>
    </row>
    <row r="166" spans="1:29" x14ac:dyDescent="0.25">
      <c r="A166" s="402" t="s">
        <v>54</v>
      </c>
      <c r="B166" s="403"/>
      <c r="C166" s="404">
        <v>41405</v>
      </c>
      <c r="D166" s="405" t="s">
        <v>521</v>
      </c>
      <c r="E166" s="405"/>
      <c r="F166" s="406">
        <v>2</v>
      </c>
      <c r="G166" s="407" t="s">
        <v>522</v>
      </c>
      <c r="H166" s="408" t="s">
        <v>134</v>
      </c>
      <c r="I166" s="409" t="s">
        <v>523</v>
      </c>
      <c r="J166" s="409"/>
      <c r="K166" s="410">
        <v>70127</v>
      </c>
      <c r="L166" s="402" t="s">
        <v>524</v>
      </c>
      <c r="M166" s="411" t="s">
        <v>525</v>
      </c>
      <c r="N166" s="638" t="s">
        <v>526</v>
      </c>
      <c r="O166" s="572"/>
      <c r="P166" s="412">
        <f t="shared" si="28"/>
        <v>230900</v>
      </c>
      <c r="Q166" s="412">
        <f t="shared" si="29"/>
        <v>0</v>
      </c>
      <c r="R166" s="413">
        <f t="shared" si="30"/>
        <v>230900</v>
      </c>
      <c r="S166" s="573" t="s">
        <v>521</v>
      </c>
      <c r="T166" s="574">
        <v>2</v>
      </c>
      <c r="U166" s="575" t="s">
        <v>522</v>
      </c>
      <c r="V166" s="576" t="s">
        <v>523</v>
      </c>
      <c r="W166" s="577">
        <v>70127</v>
      </c>
      <c r="X166" s="172">
        <v>9404</v>
      </c>
      <c r="Y166" s="172">
        <v>7095</v>
      </c>
      <c r="Z166" s="97">
        <f t="shared" si="31"/>
        <v>230900</v>
      </c>
      <c r="AA166" s="312" t="e">
        <f>#REF!*1460</f>
        <v>#REF!</v>
      </c>
      <c r="AB166" s="312" t="e">
        <f t="shared" si="27"/>
        <v>#REF!</v>
      </c>
      <c r="AC166" s="220" t="s">
        <v>527</v>
      </c>
    </row>
    <row r="167" spans="1:29" x14ac:dyDescent="0.25">
      <c r="A167" s="402" t="s">
        <v>54</v>
      </c>
      <c r="B167" s="403"/>
      <c r="C167" s="404">
        <v>41405</v>
      </c>
      <c r="D167" s="405" t="s">
        <v>642</v>
      </c>
      <c r="E167" s="405"/>
      <c r="F167" s="406"/>
      <c r="G167" s="407" t="s">
        <v>522</v>
      </c>
      <c r="H167" s="408" t="s">
        <v>134</v>
      </c>
      <c r="I167" s="409" t="s">
        <v>523</v>
      </c>
      <c r="J167" s="409"/>
      <c r="K167" s="410">
        <v>70127</v>
      </c>
      <c r="L167" s="402" t="s">
        <v>524</v>
      </c>
      <c r="M167" s="411" t="s">
        <v>525</v>
      </c>
      <c r="N167" s="638" t="s">
        <v>836</v>
      </c>
      <c r="O167" s="572"/>
      <c r="P167" s="412">
        <f t="shared" si="28"/>
        <v>0</v>
      </c>
      <c r="Q167" s="412">
        <f t="shared" si="29"/>
        <v>0</v>
      </c>
      <c r="R167" s="413">
        <f t="shared" si="30"/>
        <v>0</v>
      </c>
      <c r="S167" s="573" t="s">
        <v>642</v>
      </c>
      <c r="T167" s="574"/>
      <c r="U167" s="575" t="s">
        <v>522</v>
      </c>
      <c r="V167" s="576" t="s">
        <v>523</v>
      </c>
      <c r="W167" s="577">
        <v>70127</v>
      </c>
      <c r="X167" s="172">
        <v>0</v>
      </c>
      <c r="Y167" s="172">
        <v>0</v>
      </c>
      <c r="Z167" s="97">
        <f t="shared" si="31"/>
        <v>0</v>
      </c>
      <c r="AA167" s="312" t="e">
        <f>#REF!*1460</f>
        <v>#REF!</v>
      </c>
      <c r="AB167" s="312" t="e">
        <f t="shared" si="27"/>
        <v>#REF!</v>
      </c>
      <c r="AC167" s="220" t="s">
        <v>527</v>
      </c>
    </row>
    <row r="168" spans="1:29" x14ac:dyDescent="0.25">
      <c r="A168" s="437" t="s">
        <v>54</v>
      </c>
      <c r="B168" s="438"/>
      <c r="C168" s="439">
        <v>41432</v>
      </c>
      <c r="D168" s="440" t="s">
        <v>568</v>
      </c>
      <c r="E168" s="674"/>
      <c r="F168" s="442">
        <v>2</v>
      </c>
      <c r="G168" s="443" t="s">
        <v>569</v>
      </c>
      <c r="H168" s="443" t="s">
        <v>134</v>
      </c>
      <c r="I168" s="441" t="s">
        <v>570</v>
      </c>
      <c r="J168" s="441"/>
      <c r="K168" s="444">
        <v>70115</v>
      </c>
      <c r="L168" s="437" t="s">
        <v>571</v>
      </c>
      <c r="M168" s="445" t="s">
        <v>572</v>
      </c>
      <c r="N168" s="644" t="s">
        <v>573</v>
      </c>
      <c r="O168" s="601"/>
      <c r="P168" s="446">
        <f t="shared" si="28"/>
        <v>72500</v>
      </c>
      <c r="Q168" s="446">
        <f t="shared" si="29"/>
        <v>0</v>
      </c>
      <c r="R168" s="447">
        <f t="shared" si="30"/>
        <v>72500</v>
      </c>
      <c r="S168" s="578" t="s">
        <v>568</v>
      </c>
      <c r="T168" s="571">
        <v>2</v>
      </c>
      <c r="U168" s="582" t="s">
        <v>569</v>
      </c>
      <c r="V168" s="583" t="s">
        <v>570</v>
      </c>
      <c r="W168" s="570">
        <v>70115</v>
      </c>
      <c r="X168" s="43">
        <v>6439309</v>
      </c>
      <c r="Y168" s="43">
        <v>6438584</v>
      </c>
      <c r="Z168" s="34">
        <f t="shared" si="31"/>
        <v>72500</v>
      </c>
      <c r="AA168" s="129" t="e">
        <f>#REF!*1460</f>
        <v>#REF!</v>
      </c>
      <c r="AB168" s="129" t="e">
        <f t="shared" si="27"/>
        <v>#REF!</v>
      </c>
      <c r="AC168" s="35"/>
    </row>
    <row r="169" spans="1:29" x14ac:dyDescent="0.25">
      <c r="A169" s="437" t="s">
        <v>54</v>
      </c>
      <c r="B169" s="438"/>
      <c r="C169" s="439">
        <v>41432</v>
      </c>
      <c r="D169" s="440" t="s">
        <v>734</v>
      </c>
      <c r="E169" s="674"/>
      <c r="F169" s="442"/>
      <c r="G169" s="443" t="s">
        <v>569</v>
      </c>
      <c r="H169" s="443" t="s">
        <v>134</v>
      </c>
      <c r="I169" s="441" t="s">
        <v>570</v>
      </c>
      <c r="J169" s="441"/>
      <c r="K169" s="444">
        <v>70115</v>
      </c>
      <c r="L169" s="437" t="s">
        <v>571</v>
      </c>
      <c r="M169" s="445" t="s">
        <v>572</v>
      </c>
      <c r="N169" s="644" t="s">
        <v>573</v>
      </c>
      <c r="O169" s="601"/>
      <c r="P169" s="446">
        <f t="shared" si="28"/>
        <v>0</v>
      </c>
      <c r="Q169" s="446">
        <f t="shared" si="29"/>
        <v>0</v>
      </c>
      <c r="R169" s="447">
        <f t="shared" si="30"/>
        <v>0</v>
      </c>
      <c r="S169" s="578" t="s">
        <v>734</v>
      </c>
      <c r="T169" s="571"/>
      <c r="U169" s="582" t="s">
        <v>569</v>
      </c>
      <c r="V169" s="583" t="s">
        <v>570</v>
      </c>
      <c r="W169" s="570">
        <v>70115</v>
      </c>
      <c r="X169" s="43">
        <v>5</v>
      </c>
      <c r="Y169" s="43">
        <v>5</v>
      </c>
      <c r="Z169" s="34">
        <f t="shared" si="31"/>
        <v>0</v>
      </c>
      <c r="AA169" s="129" t="e">
        <f>#REF!*1460</f>
        <v>#REF!</v>
      </c>
      <c r="AB169" s="129" t="e">
        <f t="shared" si="27"/>
        <v>#REF!</v>
      </c>
      <c r="AC169" s="35"/>
    </row>
    <row r="170" spans="1:29" x14ac:dyDescent="0.25">
      <c r="A170" s="36" t="s">
        <v>165</v>
      </c>
      <c r="B170" s="515" t="s">
        <v>315</v>
      </c>
      <c r="C170" s="38">
        <v>41415</v>
      </c>
      <c r="D170" s="39" t="s">
        <v>738</v>
      </c>
      <c r="E170" s="39" t="s">
        <v>737</v>
      </c>
      <c r="F170" s="41"/>
      <c r="G170" s="42" t="s">
        <v>739</v>
      </c>
      <c r="H170" s="42" t="s">
        <v>740</v>
      </c>
      <c r="I170" s="40" t="s">
        <v>564</v>
      </c>
      <c r="J170" s="40" t="s">
        <v>741</v>
      </c>
      <c r="K170" s="43">
        <v>70117</v>
      </c>
      <c r="L170" s="36"/>
      <c r="M170" s="44"/>
      <c r="N170" s="177"/>
      <c r="O170" s="571"/>
      <c r="P170" s="45">
        <f t="shared" si="28"/>
        <v>0</v>
      </c>
      <c r="Q170" s="45">
        <f t="shared" si="29"/>
        <v>0</v>
      </c>
      <c r="R170" s="46">
        <f t="shared" si="30"/>
        <v>0</v>
      </c>
      <c r="S170" s="578" t="s">
        <v>737</v>
      </c>
      <c r="T170" s="571"/>
      <c r="U170" s="579" t="s">
        <v>739</v>
      </c>
      <c r="V170" s="593" t="s">
        <v>564</v>
      </c>
      <c r="W170" s="570">
        <v>70117</v>
      </c>
      <c r="X170" s="43"/>
      <c r="Y170" s="43"/>
      <c r="Z170" s="34">
        <f t="shared" si="31"/>
        <v>0</v>
      </c>
      <c r="AA170" s="48" t="e">
        <f>#REF!*1460</f>
        <v>#REF!</v>
      </c>
      <c r="AB170" s="48" t="e">
        <f t="shared" si="27"/>
        <v>#REF!</v>
      </c>
      <c r="AC170" s="49"/>
    </row>
    <row r="171" spans="1:29" x14ac:dyDescent="0.25">
      <c r="A171" s="221" t="s">
        <v>69</v>
      </c>
      <c r="B171" s="222"/>
      <c r="C171" s="223">
        <v>41407</v>
      </c>
      <c r="D171" s="224" t="s">
        <v>609</v>
      </c>
      <c r="E171" s="224" t="s">
        <v>610</v>
      </c>
      <c r="F171" s="225">
        <v>3</v>
      </c>
      <c r="G171" s="476" t="s">
        <v>273</v>
      </c>
      <c r="H171" s="226" t="s">
        <v>274</v>
      </c>
      <c r="I171" s="221" t="s">
        <v>275</v>
      </c>
      <c r="J171" s="221"/>
      <c r="K171" s="227">
        <v>70122</v>
      </c>
      <c r="L171" s="228" t="s">
        <v>276</v>
      </c>
      <c r="M171" s="229" t="s">
        <v>277</v>
      </c>
      <c r="N171" s="645" t="s">
        <v>278</v>
      </c>
      <c r="O171" s="602"/>
      <c r="P171" s="230">
        <f t="shared" si="28"/>
        <v>19500</v>
      </c>
      <c r="Q171" s="230">
        <f t="shared" si="29"/>
        <v>0</v>
      </c>
      <c r="R171" s="231">
        <f t="shared" si="30"/>
        <v>19500</v>
      </c>
      <c r="S171" s="581" t="s">
        <v>609</v>
      </c>
      <c r="T171" s="571">
        <v>3</v>
      </c>
      <c r="U171" s="582" t="s">
        <v>273</v>
      </c>
      <c r="V171" s="583" t="s">
        <v>275</v>
      </c>
      <c r="W171" s="570">
        <v>70122</v>
      </c>
      <c r="X171" s="43">
        <v>112363</v>
      </c>
      <c r="Y171" s="43">
        <v>112168</v>
      </c>
      <c r="Z171" s="34">
        <f t="shared" si="31"/>
        <v>19500</v>
      </c>
      <c r="AA171" s="129" t="e">
        <f>#REF!*1460</f>
        <v>#REF!</v>
      </c>
      <c r="AB171" s="129" t="e">
        <f t="shared" si="27"/>
        <v>#REF!</v>
      </c>
      <c r="AC171" s="35"/>
    </row>
    <row r="172" spans="1:29" x14ac:dyDescent="0.25">
      <c r="A172" s="221" t="s">
        <v>69</v>
      </c>
      <c r="B172" s="222"/>
      <c r="C172" s="223">
        <v>41407</v>
      </c>
      <c r="D172" s="224" t="s">
        <v>271</v>
      </c>
      <c r="E172" s="224" t="s">
        <v>272</v>
      </c>
      <c r="F172" s="225"/>
      <c r="G172" s="226" t="s">
        <v>273</v>
      </c>
      <c r="H172" s="226" t="s">
        <v>274</v>
      </c>
      <c r="I172" s="221" t="s">
        <v>275</v>
      </c>
      <c r="J172" s="221"/>
      <c r="K172" s="227">
        <v>70122</v>
      </c>
      <c r="L172" s="228" t="s">
        <v>276</v>
      </c>
      <c r="M172" s="229" t="s">
        <v>277</v>
      </c>
      <c r="N172" s="645" t="s">
        <v>278</v>
      </c>
      <c r="O172" s="602"/>
      <c r="P172" s="230">
        <f t="shared" si="28"/>
        <v>924800</v>
      </c>
      <c r="Q172" s="230">
        <f t="shared" si="29"/>
        <v>0</v>
      </c>
      <c r="R172" s="231">
        <f t="shared" si="30"/>
        <v>924800</v>
      </c>
      <c r="S172" s="581" t="s">
        <v>271</v>
      </c>
      <c r="T172" s="571"/>
      <c r="U172" s="582" t="s">
        <v>273</v>
      </c>
      <c r="V172" s="583" t="s">
        <v>275</v>
      </c>
      <c r="W172" s="570">
        <v>70122</v>
      </c>
      <c r="X172" s="43">
        <v>101196</v>
      </c>
      <c r="Y172" s="43">
        <v>91948</v>
      </c>
      <c r="Z172" s="34">
        <f t="shared" si="31"/>
        <v>924800</v>
      </c>
      <c r="AA172" s="129" t="e">
        <f>#REF!*1460</f>
        <v>#REF!</v>
      </c>
      <c r="AB172" s="129" t="e">
        <f t="shared" si="27"/>
        <v>#REF!</v>
      </c>
      <c r="AC172" s="35"/>
    </row>
    <row r="173" spans="1:29" x14ac:dyDescent="0.25">
      <c r="A173" s="221" t="s">
        <v>69</v>
      </c>
      <c r="B173" s="222"/>
      <c r="C173" s="223">
        <v>41407</v>
      </c>
      <c r="D173" s="224" t="s">
        <v>735</v>
      </c>
      <c r="E173" s="224" t="s">
        <v>736</v>
      </c>
      <c r="F173" s="225"/>
      <c r="G173" s="226" t="s">
        <v>273</v>
      </c>
      <c r="H173" s="226" t="s">
        <v>274</v>
      </c>
      <c r="I173" s="221" t="s">
        <v>275</v>
      </c>
      <c r="J173" s="221"/>
      <c r="K173" s="227">
        <v>70122</v>
      </c>
      <c r="L173" s="228" t="s">
        <v>276</v>
      </c>
      <c r="M173" s="229" t="s">
        <v>277</v>
      </c>
      <c r="N173" s="645" t="s">
        <v>278</v>
      </c>
      <c r="O173" s="602"/>
      <c r="P173" s="230">
        <f t="shared" si="28"/>
        <v>0</v>
      </c>
      <c r="Q173" s="230">
        <f t="shared" si="29"/>
        <v>0</v>
      </c>
      <c r="R173" s="231">
        <f t="shared" si="30"/>
        <v>0</v>
      </c>
      <c r="S173" s="581" t="s">
        <v>735</v>
      </c>
      <c r="T173" s="571"/>
      <c r="U173" s="582" t="s">
        <v>273</v>
      </c>
      <c r="V173" s="583" t="s">
        <v>275</v>
      </c>
      <c r="W173" s="570">
        <v>70122</v>
      </c>
      <c r="X173" s="43">
        <v>0</v>
      </c>
      <c r="Y173" s="43">
        <v>0</v>
      </c>
      <c r="Z173" s="34">
        <f t="shared" si="31"/>
        <v>0</v>
      </c>
      <c r="AA173" s="129" t="e">
        <f>#REF!*1460</f>
        <v>#REF!</v>
      </c>
      <c r="AB173" s="129" t="e">
        <f t="shared" si="27"/>
        <v>#REF!</v>
      </c>
      <c r="AC173" s="35"/>
    </row>
    <row r="174" spans="1:29" x14ac:dyDescent="0.25">
      <c r="A174" s="131" t="s">
        <v>54</v>
      </c>
      <c r="B174" s="132"/>
      <c r="C174" s="133">
        <v>41410</v>
      </c>
      <c r="D174" s="134" t="s">
        <v>807</v>
      </c>
      <c r="E174" s="134"/>
      <c r="F174" s="135"/>
      <c r="G174" s="136" t="s">
        <v>140</v>
      </c>
      <c r="H174" s="136" t="s">
        <v>141</v>
      </c>
      <c r="I174" s="136" t="s">
        <v>142</v>
      </c>
      <c r="J174" s="136"/>
      <c r="K174" s="137">
        <v>70122</v>
      </c>
      <c r="L174" s="136" t="s">
        <v>143</v>
      </c>
      <c r="M174" s="136" t="s">
        <v>144</v>
      </c>
      <c r="N174" s="534"/>
      <c r="O174" s="632"/>
      <c r="P174" s="138">
        <f t="shared" si="28"/>
        <v>2984900</v>
      </c>
      <c r="Q174" s="138">
        <f t="shared" si="29"/>
        <v>0</v>
      </c>
      <c r="R174" s="138">
        <f t="shared" si="30"/>
        <v>2984900</v>
      </c>
      <c r="S174" s="570" t="s">
        <v>139</v>
      </c>
      <c r="T174" s="571"/>
      <c r="U174" s="571" t="s">
        <v>140</v>
      </c>
      <c r="V174" s="571" t="s">
        <v>142</v>
      </c>
      <c r="W174" s="570">
        <v>70122</v>
      </c>
      <c r="X174" s="43">
        <v>168592</v>
      </c>
      <c r="Y174" s="43">
        <v>138743</v>
      </c>
      <c r="Z174" s="34">
        <f t="shared" si="31"/>
        <v>2984900</v>
      </c>
      <c r="AA174" s="60" t="e">
        <f>#REF!*1460</f>
        <v>#REF!</v>
      </c>
      <c r="AB174" s="60" t="e">
        <f t="shared" si="27"/>
        <v>#REF!</v>
      </c>
      <c r="AC174" s="35"/>
    </row>
    <row r="175" spans="1:29" x14ac:dyDescent="0.25">
      <c r="A175" s="131" t="s">
        <v>54</v>
      </c>
      <c r="B175" s="132"/>
      <c r="C175" s="133">
        <v>41410</v>
      </c>
      <c r="D175" s="134" t="s">
        <v>807</v>
      </c>
      <c r="E175" s="134"/>
      <c r="F175" s="135"/>
      <c r="G175" s="136" t="s">
        <v>808</v>
      </c>
      <c r="H175" s="136" t="s">
        <v>141</v>
      </c>
      <c r="I175" s="136" t="s">
        <v>142</v>
      </c>
      <c r="J175" s="136"/>
      <c r="K175" s="137">
        <v>70122</v>
      </c>
      <c r="L175" s="136" t="s">
        <v>143</v>
      </c>
      <c r="M175" s="136" t="s">
        <v>144</v>
      </c>
      <c r="N175" s="534"/>
      <c r="O175" s="632"/>
      <c r="P175" s="138">
        <f t="shared" si="28"/>
        <v>0</v>
      </c>
      <c r="Q175" s="138">
        <f t="shared" si="29"/>
        <v>0</v>
      </c>
      <c r="R175" s="138">
        <f t="shared" si="30"/>
        <v>0</v>
      </c>
      <c r="S175" s="570" t="s">
        <v>139</v>
      </c>
      <c r="T175" s="571"/>
      <c r="U175" s="571" t="s">
        <v>780</v>
      </c>
      <c r="V175" s="571" t="s">
        <v>142</v>
      </c>
      <c r="W175" s="570">
        <v>70122</v>
      </c>
      <c r="X175" s="530" t="s">
        <v>779</v>
      </c>
      <c r="Y175" s="530" t="s">
        <v>779</v>
      </c>
      <c r="Z175" s="34"/>
      <c r="AA175" s="60" t="e">
        <f>#REF!*1460</f>
        <v>#REF!</v>
      </c>
      <c r="AB175" s="60" t="e">
        <f t="shared" si="27"/>
        <v>#REF!</v>
      </c>
      <c r="AC175" s="35"/>
    </row>
    <row r="176" spans="1:29" x14ac:dyDescent="0.25">
      <c r="A176" s="244" t="s">
        <v>54</v>
      </c>
      <c r="B176" s="245"/>
      <c r="C176" s="246">
        <v>41416</v>
      </c>
      <c r="D176" s="247" t="s">
        <v>292</v>
      </c>
      <c r="E176" s="247"/>
      <c r="F176" s="248">
        <v>2</v>
      </c>
      <c r="G176" s="249" t="s">
        <v>293</v>
      </c>
      <c r="H176" s="250" t="s">
        <v>294</v>
      </c>
      <c r="I176" s="251" t="s">
        <v>295</v>
      </c>
      <c r="J176" s="251"/>
      <c r="K176" s="252">
        <v>70115</v>
      </c>
      <c r="L176" s="253" t="s">
        <v>296</v>
      </c>
      <c r="M176" s="254" t="s">
        <v>297</v>
      </c>
      <c r="N176" s="662" t="s">
        <v>298</v>
      </c>
      <c r="O176" s="629"/>
      <c r="P176" s="255">
        <f t="shared" si="28"/>
        <v>819300</v>
      </c>
      <c r="Q176" s="255">
        <f t="shared" si="29"/>
        <v>0</v>
      </c>
      <c r="R176" s="256">
        <f t="shared" si="30"/>
        <v>819300</v>
      </c>
      <c r="S176" s="573" t="s">
        <v>292</v>
      </c>
      <c r="T176" s="574">
        <v>2</v>
      </c>
      <c r="U176" s="611" t="s">
        <v>293</v>
      </c>
      <c r="V176" s="621" t="s">
        <v>295</v>
      </c>
      <c r="W176" s="577">
        <v>70115</v>
      </c>
      <c r="X176" s="172" t="s">
        <v>95</v>
      </c>
      <c r="Y176" s="172" t="s">
        <v>96</v>
      </c>
      <c r="Z176" s="97">
        <v>819300</v>
      </c>
      <c r="AA176" s="257" t="e">
        <f>#REF!*1460</f>
        <v>#REF!</v>
      </c>
      <c r="AB176" s="257" t="e">
        <f t="shared" si="27"/>
        <v>#REF!</v>
      </c>
      <c r="AC176" s="99" t="s">
        <v>97</v>
      </c>
    </row>
    <row r="177" spans="1:29" x14ac:dyDescent="0.25">
      <c r="A177" s="244" t="s">
        <v>54</v>
      </c>
      <c r="B177" s="245"/>
      <c r="C177" s="246">
        <v>41416</v>
      </c>
      <c r="D177" s="247" t="s">
        <v>357</v>
      </c>
      <c r="E177" s="247"/>
      <c r="F177" s="248"/>
      <c r="G177" s="249" t="s">
        <v>358</v>
      </c>
      <c r="H177" s="250" t="s">
        <v>294</v>
      </c>
      <c r="I177" s="251" t="s">
        <v>295</v>
      </c>
      <c r="J177" s="251"/>
      <c r="K177" s="252">
        <v>70115</v>
      </c>
      <c r="L177" s="253" t="s">
        <v>296</v>
      </c>
      <c r="M177" s="254" t="s">
        <v>297</v>
      </c>
      <c r="N177" s="662" t="s">
        <v>298</v>
      </c>
      <c r="O177" s="629"/>
      <c r="P177" s="255">
        <f t="shared" si="28"/>
        <v>621400</v>
      </c>
      <c r="Q177" s="255">
        <f t="shared" si="29"/>
        <v>0</v>
      </c>
      <c r="R177" s="256">
        <f t="shared" si="30"/>
        <v>621400</v>
      </c>
      <c r="S177" s="578" t="s">
        <v>357</v>
      </c>
      <c r="T177" s="571"/>
      <c r="U177" s="579" t="s">
        <v>358</v>
      </c>
      <c r="V177" s="593" t="s">
        <v>295</v>
      </c>
      <c r="W177" s="570">
        <v>70115</v>
      </c>
      <c r="X177" s="43">
        <v>49354</v>
      </c>
      <c r="Y177" s="43">
        <v>43140</v>
      </c>
      <c r="Z177" s="34">
        <f t="shared" ref="Z177:Z184" si="32">(X177-Y177)*100</f>
        <v>621400</v>
      </c>
      <c r="AA177" s="48" t="e">
        <f>#REF!*1460</f>
        <v>#REF!</v>
      </c>
      <c r="AB177" s="48" t="e">
        <f t="shared" si="27"/>
        <v>#REF!</v>
      </c>
      <c r="AC177" s="35"/>
    </row>
    <row r="178" spans="1:29" x14ac:dyDescent="0.25">
      <c r="A178" s="61" t="s">
        <v>54</v>
      </c>
      <c r="B178" s="62"/>
      <c r="C178" s="63">
        <v>41403</v>
      </c>
      <c r="D178" s="64" t="s">
        <v>78</v>
      </c>
      <c r="E178" s="64"/>
      <c r="F178" s="65">
        <v>1</v>
      </c>
      <c r="G178" s="66" t="s">
        <v>79</v>
      </c>
      <c r="H178" s="67" t="s">
        <v>80</v>
      </c>
      <c r="I178" s="68" t="s">
        <v>81</v>
      </c>
      <c r="J178" s="68"/>
      <c r="K178" s="69">
        <v>70129</v>
      </c>
      <c r="L178" s="68" t="s">
        <v>82</v>
      </c>
      <c r="M178" s="68"/>
      <c r="N178" s="70" t="s">
        <v>83</v>
      </c>
      <c r="O178" s="634">
        <v>260</v>
      </c>
      <c r="P178" s="71">
        <f t="shared" si="28"/>
        <v>8309400</v>
      </c>
      <c r="Q178" s="71">
        <f t="shared" si="29"/>
        <v>379600</v>
      </c>
      <c r="R178" s="71">
        <f t="shared" si="30"/>
        <v>7929800</v>
      </c>
      <c r="S178" s="570" t="s">
        <v>78</v>
      </c>
      <c r="T178" s="571">
        <v>2</v>
      </c>
      <c r="U178" s="571" t="s">
        <v>79</v>
      </c>
      <c r="V178" s="571" t="s">
        <v>81</v>
      </c>
      <c r="W178" s="570">
        <v>70129</v>
      </c>
      <c r="X178" s="43">
        <v>480735</v>
      </c>
      <c r="Y178" s="43">
        <v>397641</v>
      </c>
      <c r="Z178" s="34">
        <f t="shared" si="32"/>
        <v>8309400</v>
      </c>
      <c r="AA178" s="60" t="e">
        <f>#REF!*1460</f>
        <v>#REF!</v>
      </c>
      <c r="AB178" s="60" t="e">
        <f t="shared" si="27"/>
        <v>#REF!</v>
      </c>
      <c r="AC178" s="35"/>
    </row>
    <row r="179" spans="1:29" x14ac:dyDescent="0.25">
      <c r="A179" s="61" t="s">
        <v>54</v>
      </c>
      <c r="B179" s="62"/>
      <c r="C179" s="63">
        <v>41403</v>
      </c>
      <c r="D179" s="64" t="s">
        <v>753</v>
      </c>
      <c r="E179" s="64" t="s">
        <v>168</v>
      </c>
      <c r="F179" s="65"/>
      <c r="G179" s="66" t="s">
        <v>79</v>
      </c>
      <c r="H179" s="67" t="s">
        <v>80</v>
      </c>
      <c r="I179" s="68" t="s">
        <v>81</v>
      </c>
      <c r="J179" s="68"/>
      <c r="K179" s="69">
        <v>70129</v>
      </c>
      <c r="L179" s="68" t="s">
        <v>82</v>
      </c>
      <c r="M179" s="68"/>
      <c r="N179" s="70" t="s">
        <v>83</v>
      </c>
      <c r="O179" s="605"/>
      <c r="P179" s="71">
        <f t="shared" si="28"/>
        <v>0</v>
      </c>
      <c r="Q179" s="71">
        <f t="shared" si="29"/>
        <v>0</v>
      </c>
      <c r="R179" s="71">
        <f t="shared" si="30"/>
        <v>0</v>
      </c>
      <c r="S179" s="570" t="s">
        <v>753</v>
      </c>
      <c r="T179" s="571"/>
      <c r="U179" s="571" t="s">
        <v>79</v>
      </c>
      <c r="V179" s="571" t="s">
        <v>81</v>
      </c>
      <c r="W179" s="570">
        <v>70129</v>
      </c>
      <c r="X179" s="43">
        <v>36872</v>
      </c>
      <c r="Y179" s="43">
        <v>36872</v>
      </c>
      <c r="Z179" s="34">
        <f t="shared" si="32"/>
        <v>0</v>
      </c>
      <c r="AA179" s="60" t="e">
        <f>#REF!*1460</f>
        <v>#REF!</v>
      </c>
      <c r="AB179" s="60" t="e">
        <f t="shared" si="27"/>
        <v>#REF!</v>
      </c>
      <c r="AC179" s="35"/>
    </row>
    <row r="180" spans="1:29" x14ac:dyDescent="0.25">
      <c r="A180" s="72" t="s">
        <v>54</v>
      </c>
      <c r="B180" s="73"/>
      <c r="C180" s="74">
        <v>41403</v>
      </c>
      <c r="D180" s="75" t="s">
        <v>84</v>
      </c>
      <c r="E180" s="75"/>
      <c r="F180" s="76">
        <v>1</v>
      </c>
      <c r="G180" s="77" t="s">
        <v>85</v>
      </c>
      <c r="H180" s="78" t="s">
        <v>86</v>
      </c>
      <c r="I180" s="79" t="s">
        <v>87</v>
      </c>
      <c r="J180" s="79"/>
      <c r="K180" s="80">
        <v>70127</v>
      </c>
      <c r="L180" s="81" t="s">
        <v>826</v>
      </c>
      <c r="M180" s="82" t="s">
        <v>827</v>
      </c>
      <c r="N180" s="647" t="s">
        <v>828</v>
      </c>
      <c r="O180" s="607"/>
      <c r="P180" s="83">
        <f t="shared" si="28"/>
        <v>7304700</v>
      </c>
      <c r="Q180" s="83">
        <f t="shared" si="29"/>
        <v>0</v>
      </c>
      <c r="R180" s="84">
        <f t="shared" si="30"/>
        <v>7304700</v>
      </c>
      <c r="S180" s="578" t="s">
        <v>84</v>
      </c>
      <c r="T180" s="571"/>
      <c r="U180" s="579" t="s">
        <v>85</v>
      </c>
      <c r="V180" s="593" t="s">
        <v>87</v>
      </c>
      <c r="W180" s="570">
        <v>70127</v>
      </c>
      <c r="X180" s="43">
        <v>631761</v>
      </c>
      <c r="Y180" s="43">
        <v>558714</v>
      </c>
      <c r="Z180" s="34">
        <f t="shared" si="32"/>
        <v>7304700</v>
      </c>
      <c r="AA180" s="48" t="e">
        <f>#REF!*1460</f>
        <v>#REF!</v>
      </c>
      <c r="AB180" s="48" t="e">
        <f t="shared" si="27"/>
        <v>#REF!</v>
      </c>
      <c r="AC180" s="35"/>
    </row>
    <row r="181" spans="1:29" x14ac:dyDescent="0.25">
      <c r="A181" s="712" t="s">
        <v>54</v>
      </c>
      <c r="B181" s="713"/>
      <c r="C181" s="714">
        <v>41424</v>
      </c>
      <c r="D181" s="715" t="s">
        <v>132</v>
      </c>
      <c r="E181" s="716"/>
      <c r="F181" s="717">
        <v>2</v>
      </c>
      <c r="G181" s="718" t="s">
        <v>133</v>
      </c>
      <c r="H181" s="718" t="s">
        <v>134</v>
      </c>
      <c r="I181" s="718" t="s">
        <v>135</v>
      </c>
      <c r="J181" s="718"/>
      <c r="K181" s="719">
        <v>70130</v>
      </c>
      <c r="L181" s="712" t="s">
        <v>136</v>
      </c>
      <c r="M181" s="720" t="s">
        <v>137</v>
      </c>
      <c r="N181" s="721" t="s">
        <v>138</v>
      </c>
      <c r="O181" s="722"/>
      <c r="P181" s="723">
        <f t="shared" si="28"/>
        <v>3638300</v>
      </c>
      <c r="Q181" s="723">
        <f t="shared" si="29"/>
        <v>0</v>
      </c>
      <c r="R181" s="724">
        <f t="shared" si="30"/>
        <v>3638300</v>
      </c>
      <c r="S181" s="578" t="s">
        <v>132</v>
      </c>
      <c r="T181" s="571"/>
      <c r="U181" s="579" t="s">
        <v>133</v>
      </c>
      <c r="V181" s="579" t="s">
        <v>135</v>
      </c>
      <c r="W181" s="570">
        <v>70130</v>
      </c>
      <c r="X181" s="43">
        <v>460264</v>
      </c>
      <c r="Y181" s="43">
        <v>423881</v>
      </c>
      <c r="Z181" s="34">
        <f t="shared" si="32"/>
        <v>3638300</v>
      </c>
      <c r="AA181" s="48" t="e">
        <f>#REF!*1460</f>
        <v>#REF!</v>
      </c>
      <c r="AB181" s="48" t="e">
        <f t="shared" si="27"/>
        <v>#REF!</v>
      </c>
      <c r="AC181" s="35"/>
    </row>
    <row r="182" spans="1:29" x14ac:dyDescent="0.25">
      <c r="A182" s="712" t="s">
        <v>54</v>
      </c>
      <c r="B182" s="713"/>
      <c r="C182" s="714">
        <v>41424</v>
      </c>
      <c r="D182" s="715" t="s">
        <v>560</v>
      </c>
      <c r="E182" s="716"/>
      <c r="F182" s="717"/>
      <c r="G182" s="718" t="s">
        <v>133</v>
      </c>
      <c r="H182" s="718" t="s">
        <v>134</v>
      </c>
      <c r="I182" s="718" t="s">
        <v>561</v>
      </c>
      <c r="J182" s="718"/>
      <c r="K182" s="719">
        <v>70130</v>
      </c>
      <c r="L182" s="712" t="s">
        <v>136</v>
      </c>
      <c r="M182" s="720" t="s">
        <v>137</v>
      </c>
      <c r="N182" s="721" t="s">
        <v>138</v>
      </c>
      <c r="O182" s="722"/>
      <c r="P182" s="723">
        <f t="shared" si="28"/>
        <v>92500</v>
      </c>
      <c r="Q182" s="723">
        <f t="shared" si="29"/>
        <v>0</v>
      </c>
      <c r="R182" s="724">
        <f t="shared" si="30"/>
        <v>92500</v>
      </c>
      <c r="S182" s="578" t="s">
        <v>560</v>
      </c>
      <c r="T182" s="571">
        <v>1</v>
      </c>
      <c r="U182" s="579" t="s">
        <v>133</v>
      </c>
      <c r="V182" s="579" t="s">
        <v>561</v>
      </c>
      <c r="W182" s="570">
        <v>70130</v>
      </c>
      <c r="X182" s="43">
        <v>48682</v>
      </c>
      <c r="Y182" s="43">
        <v>47757</v>
      </c>
      <c r="Z182" s="34">
        <f t="shared" si="32"/>
        <v>92500</v>
      </c>
      <c r="AA182" s="48" t="e">
        <f>#REF!*1460</f>
        <v>#REF!</v>
      </c>
      <c r="AB182" s="48" t="e">
        <f t="shared" si="27"/>
        <v>#REF!</v>
      </c>
      <c r="AC182" s="35"/>
    </row>
    <row r="183" spans="1:29" x14ac:dyDescent="0.25">
      <c r="A183" s="36" t="s">
        <v>54</v>
      </c>
      <c r="B183" s="37"/>
      <c r="C183" s="194"/>
      <c r="D183" s="39" t="s">
        <v>535</v>
      </c>
      <c r="E183" s="39"/>
      <c r="F183" s="41">
        <v>1</v>
      </c>
      <c r="G183" s="42" t="s">
        <v>536</v>
      </c>
      <c r="H183" s="42" t="s">
        <v>386</v>
      </c>
      <c r="I183" s="40" t="s">
        <v>537</v>
      </c>
      <c r="J183" s="40"/>
      <c r="K183" s="43">
        <v>70118</v>
      </c>
      <c r="L183" s="125" t="s">
        <v>538</v>
      </c>
      <c r="M183" s="44" t="s">
        <v>539</v>
      </c>
      <c r="N183" s="177" t="s">
        <v>540</v>
      </c>
      <c r="O183" s="571"/>
      <c r="P183" s="45">
        <f t="shared" si="28"/>
        <v>224200</v>
      </c>
      <c r="Q183" s="45">
        <f t="shared" si="29"/>
        <v>0</v>
      </c>
      <c r="R183" s="46">
        <f t="shared" si="30"/>
        <v>224200</v>
      </c>
      <c r="S183" s="578" t="s">
        <v>535</v>
      </c>
      <c r="T183" s="571">
        <v>1</v>
      </c>
      <c r="U183" s="579" t="s">
        <v>536</v>
      </c>
      <c r="V183" s="593" t="s">
        <v>537</v>
      </c>
      <c r="W183" s="570">
        <v>70118</v>
      </c>
      <c r="X183" s="43">
        <v>206962</v>
      </c>
      <c r="Y183" s="43">
        <v>204720</v>
      </c>
      <c r="Z183" s="34">
        <f t="shared" si="32"/>
        <v>224200</v>
      </c>
      <c r="AA183" s="48" t="e">
        <f>#REF!*1460</f>
        <v>#REF!</v>
      </c>
      <c r="AB183" s="48" t="e">
        <f t="shared" si="27"/>
        <v>#REF!</v>
      </c>
      <c r="AC183" s="35"/>
    </row>
    <row r="184" spans="1:29" ht="26.25" x14ac:dyDescent="0.25">
      <c r="A184" s="391" t="s">
        <v>54</v>
      </c>
      <c r="B184" s="392"/>
      <c r="C184" s="393">
        <v>41418</v>
      </c>
      <c r="D184" s="394" t="s">
        <v>502</v>
      </c>
      <c r="E184" s="394"/>
      <c r="F184" s="396">
        <v>3</v>
      </c>
      <c r="G184" s="397" t="s">
        <v>503</v>
      </c>
      <c r="H184" s="397" t="s">
        <v>503</v>
      </c>
      <c r="I184" s="395" t="s">
        <v>504</v>
      </c>
      <c r="J184" s="395"/>
      <c r="K184" s="398">
        <v>70112</v>
      </c>
      <c r="L184" s="399" t="s">
        <v>505</v>
      </c>
      <c r="M184" s="400" t="s">
        <v>506</v>
      </c>
      <c r="N184" s="660" t="s">
        <v>507</v>
      </c>
      <c r="O184" s="623"/>
      <c r="P184" s="401">
        <f t="shared" si="28"/>
        <v>268900</v>
      </c>
      <c r="Q184" s="401">
        <f t="shared" si="29"/>
        <v>0</v>
      </c>
      <c r="R184" s="401">
        <f t="shared" si="30"/>
        <v>268900</v>
      </c>
      <c r="S184" s="578" t="s">
        <v>502</v>
      </c>
      <c r="T184" s="571"/>
      <c r="U184" s="579" t="s">
        <v>503</v>
      </c>
      <c r="V184" s="593" t="s">
        <v>504</v>
      </c>
      <c r="W184" s="570">
        <v>70112</v>
      </c>
      <c r="X184" s="43">
        <v>157733</v>
      </c>
      <c r="Y184" s="43">
        <v>155044</v>
      </c>
      <c r="Z184" s="34">
        <f t="shared" si="32"/>
        <v>268900</v>
      </c>
      <c r="AA184" s="60" t="e">
        <f>#REF!*1460</f>
        <v>#REF!</v>
      </c>
      <c r="AB184" s="60" t="e">
        <f t="shared" si="27"/>
        <v>#REF!</v>
      </c>
      <c r="AC184" s="35"/>
    </row>
    <row r="185" spans="1:29" ht="26.25" x14ac:dyDescent="0.25">
      <c r="A185" s="391" t="s">
        <v>54</v>
      </c>
      <c r="B185" s="392"/>
      <c r="C185" s="393">
        <v>41418</v>
      </c>
      <c r="D185" s="394" t="s">
        <v>510</v>
      </c>
      <c r="E185" s="394"/>
      <c r="F185" s="396"/>
      <c r="G185" s="397" t="s">
        <v>503</v>
      </c>
      <c r="H185" s="397" t="s">
        <v>503</v>
      </c>
      <c r="I185" s="395" t="s">
        <v>504</v>
      </c>
      <c r="J185" s="395"/>
      <c r="K185" s="398">
        <v>70112</v>
      </c>
      <c r="L185" s="399" t="s">
        <v>505</v>
      </c>
      <c r="M185" s="400" t="s">
        <v>506</v>
      </c>
      <c r="N185" s="660" t="s">
        <v>507</v>
      </c>
      <c r="O185" s="623"/>
      <c r="P185" s="401">
        <f t="shared" si="28"/>
        <v>250800</v>
      </c>
      <c r="Q185" s="401">
        <f t="shared" si="29"/>
        <v>0</v>
      </c>
      <c r="R185" s="401">
        <f t="shared" si="30"/>
        <v>250800</v>
      </c>
      <c r="S185" s="573" t="s">
        <v>510</v>
      </c>
      <c r="T185" s="574"/>
      <c r="U185" s="611" t="s">
        <v>503</v>
      </c>
      <c r="V185" s="621" t="s">
        <v>504</v>
      </c>
      <c r="W185" s="577">
        <v>70112</v>
      </c>
      <c r="X185" s="172" t="s">
        <v>95</v>
      </c>
      <c r="Y185" s="172" t="s">
        <v>96</v>
      </c>
      <c r="Z185" s="97">
        <v>250800</v>
      </c>
      <c r="AA185" s="300" t="e">
        <f>#REF!*1460</f>
        <v>#REF!</v>
      </c>
      <c r="AB185" s="300" t="e">
        <f t="shared" si="27"/>
        <v>#REF!</v>
      </c>
      <c r="AC185" s="99" t="s">
        <v>97</v>
      </c>
    </row>
    <row r="186" spans="1:29" ht="26.25" x14ac:dyDescent="0.25">
      <c r="A186" s="391" t="s">
        <v>54</v>
      </c>
      <c r="B186" s="392"/>
      <c r="C186" s="393">
        <v>41418</v>
      </c>
      <c r="D186" s="394" t="s">
        <v>551</v>
      </c>
      <c r="E186" s="394"/>
      <c r="F186" s="396"/>
      <c r="G186" s="397" t="s">
        <v>503</v>
      </c>
      <c r="H186" s="397" t="s">
        <v>503</v>
      </c>
      <c r="I186" s="395" t="s">
        <v>504</v>
      </c>
      <c r="J186" s="395"/>
      <c r="K186" s="398">
        <v>70112</v>
      </c>
      <c r="L186" s="399" t="s">
        <v>505</v>
      </c>
      <c r="M186" s="400" t="s">
        <v>506</v>
      </c>
      <c r="N186" s="660" t="s">
        <v>507</v>
      </c>
      <c r="O186" s="623"/>
      <c r="P186" s="401">
        <f t="shared" si="28"/>
        <v>172100</v>
      </c>
      <c r="Q186" s="401">
        <f t="shared" si="29"/>
        <v>0</v>
      </c>
      <c r="R186" s="423">
        <f t="shared" si="30"/>
        <v>172100</v>
      </c>
      <c r="S186" s="578" t="s">
        <v>551</v>
      </c>
      <c r="T186" s="571">
        <v>3</v>
      </c>
      <c r="U186" s="579" t="s">
        <v>503</v>
      </c>
      <c r="V186" s="593" t="s">
        <v>504</v>
      </c>
      <c r="W186" s="570">
        <v>70112</v>
      </c>
      <c r="X186" s="43">
        <v>793633</v>
      </c>
      <c r="Y186" s="43">
        <v>791912</v>
      </c>
      <c r="Z186" s="34">
        <f t="shared" ref="Z186:Z194" si="33">(X186-Y186)*100</f>
        <v>172100</v>
      </c>
      <c r="AA186" s="48" t="e">
        <f>#REF!*1460</f>
        <v>#REF!</v>
      </c>
      <c r="AB186" s="48" t="e">
        <f t="shared" si="27"/>
        <v>#REF!</v>
      </c>
      <c r="AC186" s="35"/>
    </row>
    <row r="187" spans="1:29" x14ac:dyDescent="0.25">
      <c r="A187" s="36" t="s">
        <v>54</v>
      </c>
      <c r="B187" s="37"/>
      <c r="C187" s="38">
        <v>41421</v>
      </c>
      <c r="D187" s="39" t="s">
        <v>455</v>
      </c>
      <c r="E187" s="39"/>
      <c r="F187" s="41">
        <v>1</v>
      </c>
      <c r="G187" s="42" t="s">
        <v>456</v>
      </c>
      <c r="H187" s="42" t="s">
        <v>226</v>
      </c>
      <c r="I187" s="40" t="s">
        <v>457</v>
      </c>
      <c r="J187" s="40"/>
      <c r="K187" s="43">
        <v>70125</v>
      </c>
      <c r="L187" s="36" t="s">
        <v>458</v>
      </c>
      <c r="M187" s="44" t="s">
        <v>459</v>
      </c>
      <c r="N187" s="177" t="s">
        <v>460</v>
      </c>
      <c r="O187" s="571"/>
      <c r="P187" s="45">
        <f t="shared" si="28"/>
        <v>378200</v>
      </c>
      <c r="Q187" s="45">
        <f t="shared" si="29"/>
        <v>0</v>
      </c>
      <c r="R187" s="46">
        <f t="shared" si="30"/>
        <v>378200</v>
      </c>
      <c r="S187" s="578" t="s">
        <v>455</v>
      </c>
      <c r="T187" s="571">
        <v>1</v>
      </c>
      <c r="U187" s="579" t="s">
        <v>456</v>
      </c>
      <c r="V187" s="593" t="s">
        <v>457</v>
      </c>
      <c r="W187" s="570">
        <v>70125</v>
      </c>
      <c r="X187" s="43">
        <v>326660</v>
      </c>
      <c r="Y187" s="43">
        <v>322878</v>
      </c>
      <c r="Z187" s="34">
        <f t="shared" si="33"/>
        <v>378200</v>
      </c>
      <c r="AA187" s="48" t="e">
        <f>#REF!*1460</f>
        <v>#REF!</v>
      </c>
      <c r="AB187" s="48" t="e">
        <f t="shared" si="27"/>
        <v>#REF!</v>
      </c>
      <c r="AC187" s="35"/>
    </row>
    <row r="188" spans="1:29" x14ac:dyDescent="0.25">
      <c r="A188" s="301" t="s">
        <v>69</v>
      </c>
      <c r="B188" s="302"/>
      <c r="C188" s="303">
        <v>41423</v>
      </c>
      <c r="D188" s="304" t="s">
        <v>366</v>
      </c>
      <c r="E188" s="304"/>
      <c r="F188" s="305">
        <v>4</v>
      </c>
      <c r="G188" s="306" t="s">
        <v>367</v>
      </c>
      <c r="H188" s="306" t="s">
        <v>368</v>
      </c>
      <c r="I188" s="301" t="s">
        <v>369</v>
      </c>
      <c r="J188" s="301"/>
      <c r="K188" s="307">
        <v>70119</v>
      </c>
      <c r="L188" s="308" t="s">
        <v>370</v>
      </c>
      <c r="M188" s="309" t="s">
        <v>371</v>
      </c>
      <c r="N188" s="652" t="s">
        <v>372</v>
      </c>
      <c r="O188" s="613"/>
      <c r="P188" s="310">
        <f t="shared" si="28"/>
        <v>605300</v>
      </c>
      <c r="Q188" s="310">
        <f t="shared" si="29"/>
        <v>0</v>
      </c>
      <c r="R188" s="311">
        <f t="shared" si="30"/>
        <v>605300</v>
      </c>
      <c r="S188" s="578" t="s">
        <v>366</v>
      </c>
      <c r="T188" s="571">
        <v>4</v>
      </c>
      <c r="U188" s="582" t="s">
        <v>367</v>
      </c>
      <c r="V188" s="583" t="s">
        <v>369</v>
      </c>
      <c r="W188" s="570">
        <v>70119</v>
      </c>
      <c r="X188" s="43">
        <v>482155</v>
      </c>
      <c r="Y188" s="43">
        <v>476102</v>
      </c>
      <c r="Z188" s="34">
        <f t="shared" si="33"/>
        <v>605300</v>
      </c>
      <c r="AA188" s="48" t="e">
        <f>#REF!*1460</f>
        <v>#REF!</v>
      </c>
      <c r="AB188" s="48" t="e">
        <f t="shared" si="27"/>
        <v>#REF!</v>
      </c>
      <c r="AC188" s="49"/>
    </row>
    <row r="189" spans="1:29" x14ac:dyDescent="0.25">
      <c r="A189" s="301" t="s">
        <v>69</v>
      </c>
      <c r="B189" s="302"/>
      <c r="C189" s="303">
        <v>41423</v>
      </c>
      <c r="D189" s="304" t="s">
        <v>611</v>
      </c>
      <c r="E189" s="304"/>
      <c r="F189" s="305"/>
      <c r="G189" s="306" t="s">
        <v>367</v>
      </c>
      <c r="H189" s="306" t="s">
        <v>368</v>
      </c>
      <c r="I189" s="301" t="s">
        <v>369</v>
      </c>
      <c r="J189" s="301"/>
      <c r="K189" s="307">
        <v>70119</v>
      </c>
      <c r="L189" s="308" t="s">
        <v>370</v>
      </c>
      <c r="M189" s="309" t="s">
        <v>371</v>
      </c>
      <c r="N189" s="652" t="s">
        <v>372</v>
      </c>
      <c r="O189" s="613"/>
      <c r="P189" s="310">
        <f t="shared" si="28"/>
        <v>18700</v>
      </c>
      <c r="Q189" s="310">
        <f t="shared" si="29"/>
        <v>0</v>
      </c>
      <c r="R189" s="311">
        <f t="shared" si="30"/>
        <v>18700</v>
      </c>
      <c r="S189" s="578" t="s">
        <v>611</v>
      </c>
      <c r="T189" s="571"/>
      <c r="U189" s="582" t="s">
        <v>367</v>
      </c>
      <c r="V189" s="583" t="s">
        <v>369</v>
      </c>
      <c r="W189" s="570">
        <v>70119</v>
      </c>
      <c r="X189" s="43">
        <v>6898</v>
      </c>
      <c r="Y189" s="43">
        <v>6711</v>
      </c>
      <c r="Z189" s="34">
        <f t="shared" si="33"/>
        <v>18700</v>
      </c>
      <c r="AA189" s="48" t="e">
        <f>#REF!*1460</f>
        <v>#REF!</v>
      </c>
      <c r="AB189" s="48" t="e">
        <f t="shared" si="27"/>
        <v>#REF!</v>
      </c>
      <c r="AC189" s="35"/>
    </row>
    <row r="190" spans="1:29" x14ac:dyDescent="0.25">
      <c r="A190" s="301" t="s">
        <v>69</v>
      </c>
      <c r="B190" s="302"/>
      <c r="C190" s="303">
        <v>41423</v>
      </c>
      <c r="D190" s="304" t="s">
        <v>619</v>
      </c>
      <c r="E190" s="304"/>
      <c r="F190" s="305"/>
      <c r="G190" s="306" t="s">
        <v>367</v>
      </c>
      <c r="H190" s="306" t="s">
        <v>368</v>
      </c>
      <c r="I190" s="301" t="s">
        <v>369</v>
      </c>
      <c r="J190" s="301"/>
      <c r="K190" s="307">
        <v>70119</v>
      </c>
      <c r="L190" s="308" t="s">
        <v>370</v>
      </c>
      <c r="M190" s="309" t="s">
        <v>371</v>
      </c>
      <c r="N190" s="652" t="s">
        <v>372</v>
      </c>
      <c r="O190" s="613"/>
      <c r="P190" s="310">
        <f t="shared" si="28"/>
        <v>14500</v>
      </c>
      <c r="Q190" s="310">
        <f t="shared" si="29"/>
        <v>0</v>
      </c>
      <c r="R190" s="311">
        <f t="shared" si="30"/>
        <v>14500</v>
      </c>
      <c r="S190" s="578" t="s">
        <v>619</v>
      </c>
      <c r="T190" s="571"/>
      <c r="U190" s="582" t="s">
        <v>367</v>
      </c>
      <c r="V190" s="583" t="s">
        <v>369</v>
      </c>
      <c r="W190" s="570">
        <v>70119</v>
      </c>
      <c r="X190" s="43">
        <v>5395</v>
      </c>
      <c r="Y190" s="43">
        <v>5250</v>
      </c>
      <c r="Z190" s="34">
        <f t="shared" si="33"/>
        <v>14500</v>
      </c>
      <c r="AA190" s="48" t="e">
        <f>#REF!*1460</f>
        <v>#REF!</v>
      </c>
      <c r="AB190" s="48" t="e">
        <f t="shared" si="27"/>
        <v>#REF!</v>
      </c>
      <c r="AC190" s="35"/>
    </row>
    <row r="191" spans="1:29" x14ac:dyDescent="0.25">
      <c r="A191" s="301" t="s">
        <v>69</v>
      </c>
      <c r="B191" s="302"/>
      <c r="C191" s="303">
        <v>41423</v>
      </c>
      <c r="D191" s="304" t="s">
        <v>604</v>
      </c>
      <c r="E191" s="304"/>
      <c r="F191" s="305"/>
      <c r="G191" s="306" t="s">
        <v>367</v>
      </c>
      <c r="H191" s="306" t="s">
        <v>368</v>
      </c>
      <c r="I191" s="301" t="s">
        <v>605</v>
      </c>
      <c r="J191" s="301"/>
      <c r="K191" s="307">
        <v>70119</v>
      </c>
      <c r="L191" s="308" t="s">
        <v>370</v>
      </c>
      <c r="M191" s="309" t="s">
        <v>371</v>
      </c>
      <c r="N191" s="652" t="s">
        <v>372</v>
      </c>
      <c r="O191" s="613"/>
      <c r="P191" s="310">
        <f t="shared" si="28"/>
        <v>22700</v>
      </c>
      <c r="Q191" s="310">
        <f t="shared" si="29"/>
        <v>0</v>
      </c>
      <c r="R191" s="311">
        <f t="shared" si="30"/>
        <v>22700</v>
      </c>
      <c r="S191" s="578" t="s">
        <v>604</v>
      </c>
      <c r="T191" s="571"/>
      <c r="U191" s="582" t="s">
        <v>367</v>
      </c>
      <c r="V191" s="583" t="s">
        <v>605</v>
      </c>
      <c r="W191" s="570">
        <v>70119</v>
      </c>
      <c r="X191" s="43">
        <v>2238</v>
      </c>
      <c r="Y191" s="43">
        <v>2011</v>
      </c>
      <c r="Z191" s="34">
        <f t="shared" si="33"/>
        <v>22700</v>
      </c>
      <c r="AA191" s="48" t="e">
        <f>#REF!*1460</f>
        <v>#REF!</v>
      </c>
      <c r="AB191" s="48" t="e">
        <f t="shared" si="27"/>
        <v>#REF!</v>
      </c>
      <c r="AC191" s="35"/>
    </row>
    <row r="192" spans="1:29" x14ac:dyDescent="0.25">
      <c r="A192" s="301" t="s">
        <v>69</v>
      </c>
      <c r="B192" s="302"/>
      <c r="C192" s="303">
        <v>41423</v>
      </c>
      <c r="D192" s="482" t="s">
        <v>624</v>
      </c>
      <c r="E192" s="482" t="s">
        <v>168</v>
      </c>
      <c r="F192" s="305"/>
      <c r="G192" s="306" t="s">
        <v>367</v>
      </c>
      <c r="H192" s="306" t="s">
        <v>368</v>
      </c>
      <c r="I192" s="301" t="s">
        <v>605</v>
      </c>
      <c r="J192" s="301"/>
      <c r="K192" s="307">
        <v>70119</v>
      </c>
      <c r="L192" s="308" t="s">
        <v>370</v>
      </c>
      <c r="M192" s="309" t="s">
        <v>371</v>
      </c>
      <c r="N192" s="652" t="s">
        <v>372</v>
      </c>
      <c r="O192" s="613"/>
      <c r="P192" s="310">
        <f t="shared" si="28"/>
        <v>9100</v>
      </c>
      <c r="Q192" s="310">
        <f t="shared" si="29"/>
        <v>0</v>
      </c>
      <c r="R192" s="483">
        <f t="shared" ref="R192:R223" si="34">IF(P192-Q192&gt;=0,P192-Q192,0)</f>
        <v>9100</v>
      </c>
      <c r="S192" s="581" t="s">
        <v>624</v>
      </c>
      <c r="T192" s="571"/>
      <c r="U192" s="582" t="s">
        <v>367</v>
      </c>
      <c r="V192" s="583" t="s">
        <v>605</v>
      </c>
      <c r="W192" s="570">
        <v>70119</v>
      </c>
      <c r="X192" s="43">
        <v>91</v>
      </c>
      <c r="Y192" s="43">
        <v>0</v>
      </c>
      <c r="Z192" s="34">
        <f t="shared" si="33"/>
        <v>9100</v>
      </c>
      <c r="AA192" s="129" t="e">
        <f>#REF!*1460</f>
        <v>#REF!</v>
      </c>
      <c r="AB192" s="129" t="e">
        <f t="shared" si="27"/>
        <v>#REF!</v>
      </c>
      <c r="AC192" s="35"/>
    </row>
    <row r="193" spans="1:29" x14ac:dyDescent="0.25">
      <c r="A193" s="36" t="s">
        <v>54</v>
      </c>
      <c r="B193" s="37"/>
      <c r="C193" s="194"/>
      <c r="D193" s="39" t="s">
        <v>669</v>
      </c>
      <c r="E193" s="39"/>
      <c r="F193" s="41">
        <v>1</v>
      </c>
      <c r="G193" s="42" t="s">
        <v>678</v>
      </c>
      <c r="H193" s="42" t="s">
        <v>64</v>
      </c>
      <c r="I193" s="121" t="s">
        <v>679</v>
      </c>
      <c r="J193" s="121"/>
      <c r="K193" s="43">
        <v>70114</v>
      </c>
      <c r="L193" s="36" t="s">
        <v>680</v>
      </c>
      <c r="M193" s="44" t="s">
        <v>681</v>
      </c>
      <c r="N193" s="177" t="s">
        <v>682</v>
      </c>
      <c r="O193" s="571"/>
      <c r="P193" s="45">
        <f t="shared" si="28"/>
        <v>0</v>
      </c>
      <c r="Q193" s="45">
        <f t="shared" si="29"/>
        <v>0</v>
      </c>
      <c r="R193" s="46">
        <f t="shared" si="34"/>
        <v>0</v>
      </c>
      <c r="S193" s="578" t="s">
        <v>669</v>
      </c>
      <c r="T193" s="571">
        <v>1</v>
      </c>
      <c r="U193" s="579" t="s">
        <v>678</v>
      </c>
      <c r="V193" s="583" t="s">
        <v>679</v>
      </c>
      <c r="W193" s="570">
        <v>70114</v>
      </c>
      <c r="X193" s="43"/>
      <c r="Y193" s="43"/>
      <c r="Z193" s="34">
        <f t="shared" si="33"/>
        <v>0</v>
      </c>
      <c r="AA193" s="378" t="e">
        <f>#REF!*1460</f>
        <v>#REF!</v>
      </c>
      <c r="AB193" s="378" t="e">
        <f t="shared" si="27"/>
        <v>#REF!</v>
      </c>
      <c r="AC193" s="49"/>
    </row>
    <row r="194" spans="1:29" x14ac:dyDescent="0.25">
      <c r="A194" s="36" t="s">
        <v>69</v>
      </c>
      <c r="B194" s="37"/>
      <c r="C194" s="324"/>
      <c r="D194" s="178" t="s">
        <v>643</v>
      </c>
      <c r="E194" s="178"/>
      <c r="F194" s="41">
        <v>1</v>
      </c>
      <c r="G194" s="44" t="s">
        <v>644</v>
      </c>
      <c r="H194" s="42" t="s">
        <v>73</v>
      </c>
      <c r="I194" s="44" t="s">
        <v>645</v>
      </c>
      <c r="J194" s="44"/>
      <c r="K194" s="43">
        <v>70122</v>
      </c>
      <c r="L194" s="44" t="s">
        <v>646</v>
      </c>
      <c r="M194" s="219" t="s">
        <v>647</v>
      </c>
      <c r="N194" s="177" t="s">
        <v>648</v>
      </c>
      <c r="O194" s="571"/>
      <c r="P194" s="45">
        <f t="shared" si="28"/>
        <v>0</v>
      </c>
      <c r="Q194" s="45">
        <f t="shared" si="29"/>
        <v>0</v>
      </c>
      <c r="R194" s="45">
        <f t="shared" si="34"/>
        <v>0</v>
      </c>
      <c r="S194" s="577" t="s">
        <v>643</v>
      </c>
      <c r="T194" s="574">
        <v>1</v>
      </c>
      <c r="U194" s="574" t="s">
        <v>644</v>
      </c>
      <c r="V194" s="574" t="s">
        <v>645</v>
      </c>
      <c r="W194" s="577">
        <v>70122</v>
      </c>
      <c r="X194" s="172">
        <v>0</v>
      </c>
      <c r="Y194" s="172">
        <v>0</v>
      </c>
      <c r="Z194" s="97">
        <f t="shared" si="33"/>
        <v>0</v>
      </c>
      <c r="AA194" s="300" t="e">
        <f>#REF!*1460</f>
        <v>#REF!</v>
      </c>
      <c r="AB194" s="300" t="e">
        <f t="shared" si="27"/>
        <v>#REF!</v>
      </c>
      <c r="AC194" s="220" t="s">
        <v>527</v>
      </c>
    </row>
    <row r="195" spans="1:29" x14ac:dyDescent="0.25">
      <c r="A195" s="690"/>
      <c r="B195" s="692"/>
      <c r="C195" s="693"/>
      <c r="D195" s="695"/>
      <c r="E195" s="695"/>
      <c r="F195" s="698">
        <f>COUNT(F2:F194)</f>
        <v>89</v>
      </c>
      <c r="G195" s="690"/>
      <c r="H195" s="690"/>
      <c r="I195" s="690"/>
      <c r="J195" s="690"/>
      <c r="K195" s="701"/>
      <c r="L195" s="690"/>
      <c r="M195" s="690"/>
      <c r="N195" s="693"/>
      <c r="O195" s="690"/>
      <c r="P195" s="703"/>
      <c r="Q195" s="703"/>
      <c r="R195" s="703"/>
      <c r="S195" s="693"/>
      <c r="T195" s="690"/>
      <c r="U195" s="690"/>
      <c r="V195" s="690"/>
      <c r="W195" s="690"/>
      <c r="X195" s="690"/>
      <c r="Y195" s="690"/>
      <c r="Z195" s="703"/>
      <c r="AA195" s="690"/>
      <c r="AB195" s="690"/>
      <c r="AC195" s="557"/>
    </row>
    <row r="196" spans="1:29" x14ac:dyDescent="0.25">
      <c r="A196" s="550"/>
      <c r="B196" s="551"/>
      <c r="C196" s="552"/>
      <c r="D196" s="553"/>
      <c r="E196" s="553"/>
      <c r="F196" s="554"/>
      <c r="G196" s="550"/>
      <c r="H196" s="550"/>
      <c r="I196" s="550"/>
      <c r="J196" s="550"/>
      <c r="K196" s="555"/>
      <c r="L196" s="550"/>
      <c r="M196" s="550"/>
      <c r="N196" s="552"/>
      <c r="O196" s="550"/>
      <c r="P196" s="556"/>
      <c r="Q196" s="556"/>
      <c r="R196" s="556"/>
      <c r="S196" s="552"/>
      <c r="T196" s="550"/>
      <c r="U196" s="550"/>
      <c r="V196" s="550"/>
      <c r="W196" s="550"/>
      <c r="X196" s="550"/>
      <c r="Y196" s="550"/>
      <c r="Z196" s="556"/>
      <c r="AA196" s="550"/>
      <c r="AB196" s="550"/>
      <c r="AC196" s="557"/>
    </row>
    <row r="197" spans="1:29" x14ac:dyDescent="0.25">
      <c r="A197" s="550"/>
      <c r="B197" s="551"/>
      <c r="C197" s="552"/>
      <c r="D197" s="553"/>
      <c r="E197" s="553"/>
      <c r="F197" s="554"/>
      <c r="G197" s="550"/>
      <c r="H197" s="550"/>
      <c r="I197" s="550"/>
      <c r="J197" s="550"/>
      <c r="K197" s="555"/>
      <c r="L197" s="550"/>
      <c r="M197" s="550"/>
      <c r="N197" s="552"/>
      <c r="O197" s="550"/>
      <c r="P197" s="556"/>
      <c r="Q197" s="556"/>
      <c r="R197" s="556"/>
      <c r="S197" s="552"/>
      <c r="T197" s="550"/>
      <c r="U197" s="550"/>
      <c r="V197" s="550"/>
      <c r="W197" s="550"/>
      <c r="X197" s="550"/>
      <c r="Y197" s="550"/>
      <c r="Z197" s="556"/>
      <c r="AA197" s="550"/>
      <c r="AB197" s="550"/>
      <c r="AC197" s="557"/>
    </row>
    <row r="198" spans="1:29" x14ac:dyDescent="0.25">
      <c r="A198" s="550"/>
      <c r="B198" s="551"/>
      <c r="C198" s="552"/>
      <c r="D198" s="553"/>
      <c r="E198" s="553"/>
      <c r="F198" s="554"/>
      <c r="G198" s="550"/>
      <c r="H198" s="550"/>
      <c r="I198" s="550"/>
      <c r="J198" s="550"/>
      <c r="K198" s="555"/>
      <c r="L198" s="550"/>
      <c r="M198" s="550"/>
      <c r="N198" s="552"/>
      <c r="O198" s="550"/>
      <c r="P198" s="556"/>
      <c r="Q198" s="556"/>
      <c r="R198" s="556"/>
      <c r="S198" s="552"/>
      <c r="T198" s="550"/>
      <c r="U198" s="550"/>
      <c r="V198" s="550"/>
      <c r="W198" s="550"/>
      <c r="X198" s="550"/>
      <c r="Y198" s="550"/>
      <c r="Z198" s="556"/>
      <c r="AA198" s="550"/>
      <c r="AB198" s="550"/>
      <c r="AC198" s="557"/>
    </row>
    <row r="199" spans="1:29" x14ac:dyDescent="0.25">
      <c r="A199" s="550"/>
      <c r="B199" s="551"/>
      <c r="C199" s="552"/>
      <c r="D199" s="553"/>
      <c r="E199" s="553"/>
      <c r="F199" s="554"/>
      <c r="G199" s="550"/>
      <c r="H199" s="550"/>
      <c r="I199" s="550"/>
      <c r="J199" s="550"/>
      <c r="K199" s="555"/>
      <c r="L199" s="550"/>
      <c r="M199" s="550"/>
      <c r="N199" s="552"/>
      <c r="O199" s="550"/>
      <c r="P199" s="556"/>
      <c r="Q199" s="556"/>
      <c r="R199" s="556"/>
      <c r="S199" s="552"/>
      <c r="T199" s="550"/>
      <c r="U199" s="550"/>
      <c r="V199" s="550"/>
      <c r="W199" s="550"/>
      <c r="X199" s="550"/>
      <c r="Y199" s="550"/>
      <c r="Z199" s="556"/>
      <c r="AA199" s="550"/>
      <c r="AB199" s="550"/>
      <c r="AC199" s="557"/>
    </row>
    <row r="200" spans="1:29" x14ac:dyDescent="0.25">
      <c r="A200" s="550"/>
      <c r="B200" s="551"/>
      <c r="C200" s="552"/>
      <c r="D200" s="553"/>
      <c r="E200" s="553"/>
      <c r="F200" s="554"/>
      <c r="G200" s="550"/>
      <c r="H200" s="550"/>
      <c r="I200" s="550"/>
      <c r="J200" s="550"/>
      <c r="K200" s="555"/>
      <c r="L200" s="550"/>
      <c r="M200" s="550"/>
      <c r="N200" s="552"/>
      <c r="O200" s="550"/>
      <c r="P200" s="556"/>
      <c r="Q200" s="556"/>
      <c r="R200" s="556"/>
      <c r="S200" s="552"/>
      <c r="T200" s="550"/>
      <c r="U200" s="550"/>
      <c r="V200" s="550"/>
      <c r="W200" s="550"/>
      <c r="X200" s="550"/>
      <c r="Y200" s="550"/>
      <c r="Z200" s="556"/>
      <c r="AA200" s="550"/>
      <c r="AB200" s="550"/>
      <c r="AC200" s="557"/>
    </row>
    <row r="201" spans="1:29" x14ac:dyDescent="0.25">
      <c r="A201" s="550"/>
      <c r="B201" s="551"/>
      <c r="C201" s="552"/>
      <c r="D201" s="553"/>
      <c r="E201" s="553"/>
      <c r="F201" s="554"/>
      <c r="G201" s="550"/>
      <c r="H201" s="550"/>
      <c r="I201" s="550"/>
      <c r="J201" s="550"/>
      <c r="K201" s="555"/>
      <c r="L201" s="550"/>
      <c r="M201" s="550"/>
      <c r="N201" s="552"/>
      <c r="O201" s="550"/>
      <c r="P201" s="556"/>
      <c r="Q201" s="556"/>
      <c r="R201" s="556"/>
      <c r="S201" s="558"/>
      <c r="T201" s="559"/>
      <c r="U201" s="560"/>
      <c r="V201" s="560"/>
      <c r="W201" s="561"/>
      <c r="X201" s="562"/>
      <c r="Y201" s="562"/>
      <c r="Z201" s="563"/>
      <c r="AA201" s="560"/>
      <c r="AB201" s="560"/>
      <c r="AC201" s="49"/>
    </row>
    <row r="202" spans="1:29" x14ac:dyDescent="0.25">
      <c r="A202" s="550"/>
      <c r="B202" s="551"/>
      <c r="C202" s="552"/>
      <c r="D202" s="553"/>
      <c r="E202" s="553"/>
      <c r="F202" s="554"/>
      <c r="G202" s="550"/>
      <c r="H202" s="550"/>
      <c r="I202" s="550"/>
      <c r="J202" s="550"/>
      <c r="K202" s="555"/>
      <c r="L202" s="550"/>
      <c r="M202" s="550"/>
      <c r="N202" s="552"/>
      <c r="O202" s="550"/>
      <c r="P202" s="556"/>
      <c r="Q202" s="556"/>
      <c r="R202" s="556"/>
      <c r="S202" s="558"/>
      <c r="T202" s="559"/>
      <c r="U202" s="560"/>
      <c r="V202" s="560"/>
      <c r="W202" s="561"/>
      <c r="X202" s="562"/>
      <c r="Y202" s="562"/>
      <c r="Z202" s="563"/>
      <c r="AA202" s="560"/>
      <c r="AB202" s="560"/>
      <c r="AC202" s="49"/>
    </row>
  </sheetData>
  <autoFilter ref="A1:AC1">
    <sortState ref="A2:AC195">
      <sortCondition ref="G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K2" sqref="K2"/>
    </sheetView>
  </sheetViews>
  <sheetFormatPr defaultRowHeight="15" x14ac:dyDescent="0.25"/>
  <cols>
    <col min="1" max="1" width="15.7109375" customWidth="1"/>
    <col min="2" max="2" width="13.28515625" bestFit="1" customWidth="1"/>
    <col min="3" max="3" width="17.5703125" customWidth="1"/>
    <col min="4" max="4" width="8.85546875" customWidth="1"/>
    <col min="5" max="5" width="6.85546875" customWidth="1"/>
    <col min="6" max="6" width="17.42578125" bestFit="1" customWidth="1"/>
    <col min="7" max="7" width="15.28515625" customWidth="1"/>
    <col min="8" max="8" width="18.42578125" bestFit="1" customWidth="1"/>
    <col min="9" max="9" width="13.7109375" bestFit="1" customWidth="1"/>
    <col min="10" max="10" width="12" bestFit="1" customWidth="1"/>
    <col min="11" max="11" width="12.5703125" customWidth="1"/>
    <col min="12" max="12" width="11.5703125" customWidth="1"/>
    <col min="13" max="13" width="13.5703125" bestFit="1" customWidth="1"/>
    <col min="14" max="14" width="18" customWidth="1"/>
  </cols>
  <sheetData>
    <row r="1" spans="1:13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27</v>
      </c>
      <c r="G1" s="2" t="s">
        <v>6</v>
      </c>
      <c r="H1" s="2" t="s">
        <v>28</v>
      </c>
      <c r="I1" s="2" t="s">
        <v>5</v>
      </c>
      <c r="J1" s="2" t="s">
        <v>7</v>
      </c>
      <c r="K1" s="2" t="s">
        <v>8</v>
      </c>
      <c r="L1" s="3" t="s">
        <v>31</v>
      </c>
      <c r="M1" s="4" t="s">
        <v>9</v>
      </c>
    </row>
    <row r="2" spans="1:13" x14ac:dyDescent="0.25">
      <c r="A2" s="5" t="s">
        <v>10</v>
      </c>
      <c r="B2" s="6" t="s">
        <v>11</v>
      </c>
      <c r="C2" s="6">
        <v>184433019</v>
      </c>
      <c r="D2" s="16">
        <v>700</v>
      </c>
      <c r="E2" s="16">
        <v>50</v>
      </c>
      <c r="F2" s="13">
        <v>41456</v>
      </c>
      <c r="G2" s="14">
        <v>116032</v>
      </c>
      <c r="H2" s="13">
        <v>41091</v>
      </c>
      <c r="I2" s="12">
        <v>88271</v>
      </c>
      <c r="J2" s="689">
        <f>DATEDIF(H2,F2,"D")</f>
        <v>365</v>
      </c>
      <c r="K2" s="17">
        <f>G2-I2</f>
        <v>27761</v>
      </c>
      <c r="L2" s="18">
        <f>(((D2+E2)*4)*J2)/100</f>
        <v>10950</v>
      </c>
      <c r="M2" s="19">
        <f>IF(K2-L2&gt;0,K2-L2,0)</f>
        <v>16811</v>
      </c>
    </row>
    <row r="3" spans="1:13" x14ac:dyDescent="0.25">
      <c r="D3" s="749" t="s">
        <v>22</v>
      </c>
      <c r="E3" s="749"/>
      <c r="J3" s="688"/>
      <c r="K3" s="753" t="s">
        <v>30</v>
      </c>
      <c r="L3" s="753"/>
      <c r="M3" s="753"/>
    </row>
    <row r="4" spans="1:13" ht="15" customHeight="1" x14ac:dyDescent="0.25">
      <c r="D4" s="749"/>
      <c r="E4" s="749"/>
      <c r="J4" s="750" t="s">
        <v>25</v>
      </c>
      <c r="K4" s="679" t="s">
        <v>21</v>
      </c>
      <c r="L4" s="680">
        <f>SUM('This sheet is for calculations'!D2:D5)</f>
        <v>5704.4139999999998</v>
      </c>
      <c r="M4" s="687"/>
    </row>
    <row r="5" spans="1:13" ht="15" customHeight="1" x14ac:dyDescent="0.25">
      <c r="J5" s="751"/>
      <c r="K5" s="681" t="s">
        <v>20</v>
      </c>
      <c r="L5" s="682">
        <f>(M2/10)*4.04</f>
        <v>6791.6439999999993</v>
      </c>
      <c r="M5" s="688"/>
    </row>
    <row r="6" spans="1:13" ht="15" customHeight="1" x14ac:dyDescent="0.25">
      <c r="J6" s="752"/>
      <c r="K6" s="683" t="s">
        <v>17</v>
      </c>
      <c r="L6" s="684">
        <f>SUM(L4:L5)</f>
        <v>12496.057999999999</v>
      </c>
      <c r="M6" s="688"/>
    </row>
    <row r="7" spans="1:13" x14ac:dyDescent="0.25">
      <c r="J7" s="750" t="s">
        <v>26</v>
      </c>
      <c r="K7" s="679" t="s">
        <v>21</v>
      </c>
      <c r="L7" s="680">
        <f>SUM('This sheet is for calculations'!D8:D11)</f>
        <v>6270.174</v>
      </c>
      <c r="M7" s="688"/>
    </row>
    <row r="8" spans="1:13" x14ac:dyDescent="0.25">
      <c r="J8" s="751"/>
      <c r="K8" s="681" t="s">
        <v>20</v>
      </c>
      <c r="L8" s="682">
        <f>(M2/10)*4.44</f>
        <v>7464.0839999999998</v>
      </c>
      <c r="M8" s="688"/>
    </row>
    <row r="9" spans="1:13" x14ac:dyDescent="0.25">
      <c r="G9" s="10"/>
      <c r="H9" s="10"/>
      <c r="J9" s="751"/>
      <c r="K9" s="685" t="s">
        <v>17</v>
      </c>
      <c r="L9" s="686">
        <f>SUM(L7:L8)</f>
        <v>13734.258</v>
      </c>
      <c r="M9" s="688"/>
    </row>
    <row r="10" spans="1:13" ht="15" customHeight="1" x14ac:dyDescent="0.25">
      <c r="D10" s="760" t="s">
        <v>806</v>
      </c>
      <c r="E10" s="761"/>
      <c r="F10" s="761"/>
      <c r="G10" s="761"/>
      <c r="H10" s="761"/>
      <c r="I10" s="762"/>
      <c r="J10" s="757" t="s">
        <v>29</v>
      </c>
      <c r="K10" s="757"/>
      <c r="L10" s="754">
        <f>AVERAGE(L6,L9)</f>
        <v>13115.157999999999</v>
      </c>
      <c r="M10" s="688"/>
    </row>
    <row r="11" spans="1:13" x14ac:dyDescent="0.25">
      <c r="D11" s="763"/>
      <c r="E11" s="764"/>
      <c r="F11" s="764"/>
      <c r="G11" s="764"/>
      <c r="H11" s="764"/>
      <c r="I11" s="765"/>
      <c r="J11" s="758"/>
      <c r="K11" s="758"/>
      <c r="L11" s="755"/>
      <c r="M11" s="688"/>
    </row>
    <row r="12" spans="1:13" x14ac:dyDescent="0.25">
      <c r="D12" s="766"/>
      <c r="E12" s="767"/>
      <c r="F12" s="767"/>
      <c r="G12" s="767"/>
      <c r="H12" s="767"/>
      <c r="I12" s="768"/>
      <c r="J12" s="759"/>
      <c r="K12" s="759"/>
      <c r="L12" s="756"/>
      <c r="M12" s="688"/>
    </row>
    <row r="13" spans="1:13" x14ac:dyDescent="0.25">
      <c r="L13" s="7"/>
    </row>
    <row r="15" spans="1:13" x14ac:dyDescent="0.25">
      <c r="D15" s="22"/>
      <c r="E15" s="22"/>
      <c r="F15" s="23"/>
      <c r="G15" s="23"/>
      <c r="H15" s="22"/>
    </row>
    <row r="16" spans="1:13" x14ac:dyDescent="0.25">
      <c r="D16" s="22"/>
      <c r="E16" s="22"/>
      <c r="F16" s="22"/>
      <c r="G16" s="22"/>
      <c r="H16" s="22"/>
    </row>
  </sheetData>
  <sheetProtection formatCells="0" formatColumns="0" formatRows="0" insertColumns="0" insertRows="0" insertHyperlinks="0" sort="0" autoFilter="0" pivotTables="0"/>
  <customSheetViews>
    <customSheetView guid="{766DE6B3-DDC2-4FB1-9501-4CB031FC1D0E}">
      <selection activeCell="E9" sqref="D9:E9"/>
      <pageMargins left="0.7" right="0.7" top="0.75" bottom="0.75" header="0.3" footer="0.3"/>
      <pageSetup orientation="portrait" r:id="rId1"/>
    </customSheetView>
  </customSheetViews>
  <mergeCells count="7">
    <mergeCell ref="D3:E4"/>
    <mergeCell ref="J4:J6"/>
    <mergeCell ref="K3:M3"/>
    <mergeCell ref="J7:J9"/>
    <mergeCell ref="L10:L12"/>
    <mergeCell ref="J10:K12"/>
    <mergeCell ref="D10:I12"/>
  </mergeCells>
  <pageMargins left="0.25" right="0.25" top="0.75" bottom="0.75" header="0.3" footer="0.3"/>
  <pageSetup paperSize="5"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24" sqref="E24"/>
    </sheetView>
  </sheetViews>
  <sheetFormatPr defaultRowHeight="15" x14ac:dyDescent="0.25"/>
  <cols>
    <col min="1" max="1" width="15.5703125" bestFit="1" customWidth="1"/>
    <col min="2" max="2" width="18.28515625" bestFit="1" customWidth="1"/>
    <col min="3" max="3" width="13.42578125" bestFit="1" customWidth="1"/>
    <col min="4" max="4" width="12.140625" bestFit="1" customWidth="1"/>
  </cols>
  <sheetData>
    <row r="1" spans="1:4" x14ac:dyDescent="0.25">
      <c r="A1" s="20" t="s">
        <v>23</v>
      </c>
      <c r="B1" s="9" t="s">
        <v>18</v>
      </c>
      <c r="C1" s="10" t="s">
        <v>19</v>
      </c>
      <c r="D1" s="10" t="s">
        <v>16</v>
      </c>
    </row>
    <row r="2" spans="1:4" x14ac:dyDescent="0.25">
      <c r="A2" s="10" t="s">
        <v>15</v>
      </c>
      <c r="B2" s="21"/>
      <c r="C2" s="10">
        <f>IF('S&amp;WB BILL ESTIMATOR'!M2&gt;=30,30,'S&amp;WB BILL ESTIMATOR'!M2)</f>
        <v>30</v>
      </c>
      <c r="D2" s="11">
        <f>(C2/10)*2.69</f>
        <v>8.07</v>
      </c>
    </row>
    <row r="3" spans="1:4" x14ac:dyDescent="0.25">
      <c r="A3" s="10" t="s">
        <v>14</v>
      </c>
      <c r="B3" s="8">
        <f>IF('S&amp;WB BILL ESTIMATOR'!M2-30&gt;0,'S&amp;WB BILL ESTIMATOR'!M2-30,0)</f>
        <v>16781</v>
      </c>
      <c r="C3" s="10">
        <f>IF(B3&gt;=170,170,B3)</f>
        <v>170</v>
      </c>
      <c r="D3" s="11">
        <f>(C3/10)*4.6</f>
        <v>78.199999999999989</v>
      </c>
    </row>
    <row r="4" spans="1:4" x14ac:dyDescent="0.25">
      <c r="A4" s="10" t="s">
        <v>13</v>
      </c>
      <c r="B4" s="8">
        <f>IF(B3-170&gt;0,B3-170,0)</f>
        <v>16611</v>
      </c>
      <c r="C4" s="10">
        <f>IF(B4&gt;=9800,9800,B4)</f>
        <v>9800</v>
      </c>
      <c r="D4" s="11">
        <f>(C4/10)*3.62</f>
        <v>3547.6</v>
      </c>
    </row>
    <row r="5" spans="1:4" x14ac:dyDescent="0.25">
      <c r="A5" s="10" t="s">
        <v>12</v>
      </c>
      <c r="B5" s="8">
        <f>IF(B4-9800&gt;0,B4-9800,0)</f>
        <v>6811</v>
      </c>
      <c r="C5" s="21"/>
      <c r="D5" s="15">
        <f>(B5/10)*3.04</f>
        <v>2070.5439999999999</v>
      </c>
    </row>
    <row r="6" spans="1:4" x14ac:dyDescent="0.25">
      <c r="A6" s="10"/>
      <c r="B6" s="10"/>
      <c r="C6" s="10"/>
      <c r="D6" s="10"/>
    </row>
    <row r="7" spans="1:4" x14ac:dyDescent="0.25">
      <c r="A7" s="20" t="s">
        <v>24</v>
      </c>
      <c r="B7" s="9" t="s">
        <v>18</v>
      </c>
      <c r="C7" s="10" t="s">
        <v>19</v>
      </c>
      <c r="D7" s="10" t="s">
        <v>16</v>
      </c>
    </row>
    <row r="8" spans="1:4" x14ac:dyDescent="0.25">
      <c r="A8" s="10" t="s">
        <v>15</v>
      </c>
      <c r="B8" s="21"/>
      <c r="C8" s="10">
        <f>IF('S&amp;WB BILL ESTIMATOR'!M2&gt;=30,30,'S&amp;WB BILL ESTIMATOR'!M2)</f>
        <v>30</v>
      </c>
      <c r="D8" s="11">
        <f>(C8/10)*2.96</f>
        <v>8.879999999999999</v>
      </c>
    </row>
    <row r="9" spans="1:4" x14ac:dyDescent="0.25">
      <c r="A9" s="10" t="s">
        <v>14</v>
      </c>
      <c r="B9" s="8">
        <f>IF('S&amp;WB BILL ESTIMATOR'!M2-30&gt;0,'S&amp;WB BILL ESTIMATOR'!M2-30,0)</f>
        <v>16781</v>
      </c>
      <c r="C9" s="10">
        <f>IF(B9&gt;=170,170,B9)</f>
        <v>170</v>
      </c>
      <c r="D9" s="11">
        <f>(C9/10)*5.06</f>
        <v>86.02</v>
      </c>
    </row>
    <row r="10" spans="1:4" x14ac:dyDescent="0.25">
      <c r="A10" s="10" t="s">
        <v>13</v>
      </c>
      <c r="B10" s="8">
        <f>IF(B9-170&gt;0,B9-170,0)</f>
        <v>16611</v>
      </c>
      <c r="C10" s="10">
        <f>IF(B10&gt;=9800,9800,B10)</f>
        <v>9800</v>
      </c>
      <c r="D10" s="11">
        <f>(C10/10)*3.98</f>
        <v>3900.4</v>
      </c>
    </row>
    <row r="11" spans="1:4" x14ac:dyDescent="0.25">
      <c r="A11" s="10" t="s">
        <v>12</v>
      </c>
      <c r="B11" s="8">
        <f>IF(B10-9800&gt;0,B10-9800,0)</f>
        <v>6811</v>
      </c>
      <c r="C11" s="21"/>
      <c r="D11" s="15">
        <f>(B11/10)*3.34</f>
        <v>2274.8739999999998</v>
      </c>
    </row>
  </sheetData>
  <sheetProtection password="CC6F" sheet="1" formatCells="0" formatColumns="0" formatRows="0" insertColumns="0" insertRows="0" insertHyperlinks="0" sort="0" autoFilter="0" pivotTables="0"/>
  <customSheetViews>
    <customSheetView guid="{766DE6B3-DDC2-4FB1-9501-4CB031FC1D0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PUBLIC SCHOOLS</vt:lpstr>
      <vt:lpstr>S&amp;WB BILL ESTIMATOR</vt:lpstr>
      <vt:lpstr>This sheet is for calculations</vt:lpstr>
    </vt:vector>
  </TitlesOfParts>
  <Company>Sewerage &amp; Water Board of New Orleans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Bordenave</dc:creator>
  <cp:lastModifiedBy>Tiffany Delcour</cp:lastModifiedBy>
  <dcterms:created xsi:type="dcterms:W3CDTF">2013-01-15T21:39:28Z</dcterms:created>
  <dcterms:modified xsi:type="dcterms:W3CDTF">2013-06-24T14:47:01Z</dcterms:modified>
</cp:coreProperties>
</file>